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G:\RATES\ARAM\UNSG\Annual\2026\Support\Revenue Requirements\A6.2-Rate Base RCND Plant\"/>
    </mc:Choice>
  </mc:AlternateContent>
  <xr:revisionPtr revIDLastSave="0" documentId="8_{7A7321EF-DD12-4AD0-8095-B1472B89B4BD}" xr6:coauthVersionLast="47" xr6:coauthVersionMax="47" xr10:uidLastSave="{00000000-0000-0000-0000-000000000000}"/>
  <bookViews>
    <workbookView xWindow="6015" yWindow="0" windowWidth="21600" windowHeight="15405" xr2:uid="{EB47BB92-85D9-43AF-AA78-F28A1510C4AC}"/>
  </bookViews>
  <sheets>
    <sheet name="A6.2-Rate Base RCND Plant" sheetId="4" r:id="rId1"/>
    <sheet name="Pivot" sheetId="5" r:id="rId2"/>
    <sheet name="RCND wo RU's" sheetId="1" r:id="rId3"/>
    <sheet name="UNSG_1020 Jun-26" sheetId="2" r:id="rId4"/>
    <sheet name="UNSG 1085_Jun-26" sheetId="3" r:id="rId5"/>
  </sheets>
  <definedNames>
    <definedName name="\a">#REF!</definedName>
    <definedName name="\b">#REF!</definedName>
    <definedName name="\c">#REF!</definedName>
    <definedName name="\d">#REF!</definedName>
    <definedName name="\l">#REF!</definedName>
    <definedName name="\p">#REF!</definedName>
    <definedName name="\R">#REF!</definedName>
    <definedName name="\S">#REF!</definedName>
    <definedName name="\V">#REF!</definedName>
    <definedName name="\w">#REF!</definedName>
    <definedName name="__123Graph_A" hidden="1">#REF!</definedName>
    <definedName name="__123Graph_A1991" hidden="1">#REF!</definedName>
    <definedName name="__123Graph_A1992" hidden="1">#REF!</definedName>
    <definedName name="__123Graph_A1993" hidden="1">#REF!</definedName>
    <definedName name="__123Graph_A1994" hidden="1">#REF!</definedName>
    <definedName name="__123Graph_A1995" hidden="1">#REF!</definedName>
    <definedName name="__123Graph_A1996" hidden="1">#REF!</definedName>
    <definedName name="__123Graph_ABAR" hidden="1">#REF!</definedName>
    <definedName name="__123Graph_B" hidden="1">#REF!</definedName>
    <definedName name="__123Graph_B1991" hidden="1">#REF!</definedName>
    <definedName name="__123Graph_B1992" hidden="1">#REF!</definedName>
    <definedName name="__123Graph_B1993" hidden="1">#REF!</definedName>
    <definedName name="__123Graph_B1994" hidden="1">#REF!</definedName>
    <definedName name="__123Graph_B1995" hidden="1">#REF!</definedName>
    <definedName name="__123Graph_B1996" hidden="1">#REF!</definedName>
    <definedName name="__123Graph_BBAR" hidden="1">#REF!</definedName>
    <definedName name="__123Graph_CBAR" hidden="1">#REF!</definedName>
    <definedName name="__123Graph_DBAR" hidden="1">#REF!</definedName>
    <definedName name="__123Graph_EBAR" hidden="1">#REF!</definedName>
    <definedName name="__123Graph_FBAR" hidden="1">#REF!</definedName>
    <definedName name="__123Graph_X" hidden="1">#REF!</definedName>
    <definedName name="__123Graph_X1991" hidden="1">#REF!</definedName>
    <definedName name="__123Graph_X1992" hidden="1">#REF!</definedName>
    <definedName name="__123Graph_X1993" hidden="1">#REF!</definedName>
    <definedName name="__123Graph_X1994" hidden="1">#REF!</definedName>
    <definedName name="__123Graph_X1995" hidden="1">#REF!</definedName>
    <definedName name="__123Graph_X1996" hidden="1">#REF!</definedName>
    <definedName name="__tet12" hidden="1">{"assumptions",#N/A,FALSE,"Scenario 1";"valuation",#N/A,FALSE,"Scenario 1"}</definedName>
    <definedName name="__tet5" hidden="1">{"assumptions",#N/A,FALSE,"Scenario 1";"valuation",#N/A,FALSE,"Scenario 1"}</definedName>
    <definedName name="_1E_1">#N/A</definedName>
    <definedName name="_31_Dec_00">#REF!</definedName>
    <definedName name="_31_Jan_01">#REF!</definedName>
    <definedName name="_FEB01" hidden="1">{#N/A,#N/A,FALSE,"EMPPAY"}</definedName>
    <definedName name="_Fill" hidden="1">#REF!</definedName>
    <definedName name="_xlnm._FilterDatabase" localSheetId="2" hidden="1">'RCND wo RU''s'!$A$1:$N$1319</definedName>
    <definedName name="_JAN01" hidden="1">{#N/A,#N/A,FALSE,"EMPPAY"}</definedName>
    <definedName name="_JAN2001" hidden="1">{#N/A,#N/A,FALSE,"EMPPAY"}</definedName>
    <definedName name="_Key1" hidden="1">#REF!</definedName>
    <definedName name="_Order1" hidden="1">255</definedName>
    <definedName name="_Order2" hidden="1">255</definedName>
    <definedName name="_Sort" hidden="1">#REF!</definedName>
    <definedName name="_sort2" hidden="1">#REF!</definedName>
    <definedName name="_tet12" hidden="1">{"assumptions",#N/A,FALSE,"Scenario 1";"valuation",#N/A,FALSE,"Scenario 1"}</definedName>
    <definedName name="_tet5" hidden="1">{"assumptions",#N/A,FALSE,"Scenario 1";"valuation",#N/A,FALSE,"Scenario 1"}</definedName>
    <definedName name="a" hidden="1">{"LBO Summary",#N/A,FALSE,"Summary"}</definedName>
    <definedName name="AAB_Addin5">"AAB_Description for addin 5,Description for addin 5,Description for addin 5,Description for addin 5,Description for addin 5,Description for addin 5"</definedName>
    <definedName name="acc">#REF!</definedName>
    <definedName name="Acct_AZ_UNSG_By_Plant">#REF!</definedName>
    <definedName name="ACTDEM">#REF!</definedName>
    <definedName name="ACTUAL_DEMAND__KW">#REF!</definedName>
    <definedName name="Actual_Net_Rev_Req">#REF!</definedName>
    <definedName name="ADIT">#REF!</definedName>
    <definedName name="Adjusted_KW">#REF!</definedName>
    <definedName name="AEAlloc">#REF!</definedName>
    <definedName name="Alignment" hidden="1">"a1"</definedName>
    <definedName name="AllocationDate">#REF!</definedName>
    <definedName name="Allocator.gross.plant">#REF!</definedName>
    <definedName name="Allocator.net.plant">#REF!</definedName>
    <definedName name="Allocator.wages.salary">#REF!</definedName>
    <definedName name="Allocators">#REF!</definedName>
    <definedName name="APCFAC">#REF!</definedName>
    <definedName name="APCLF">#REF!</definedName>
    <definedName name="APCMW">#REF!</definedName>
    <definedName name="APCMWH">#REF!</definedName>
    <definedName name="AS2DocOpenMode" hidden="1">"AS2DocumentEdit"</definedName>
    <definedName name="B1P1">#REF!</definedName>
    <definedName name="Balances">#REF!</definedName>
    <definedName name="BBFAC">#REF!</definedName>
    <definedName name="BBLF">#REF!</definedName>
    <definedName name="BBMW">#REF!</definedName>
    <definedName name="BBMWH">#REF!</definedName>
    <definedName name="bench">#REF!</definedName>
    <definedName name="BILLED_HOURS">#REF!</definedName>
    <definedName name="BILLING_DEMAND__KW">#REF!</definedName>
    <definedName name="BPAAlloc">#REF!</definedName>
    <definedName name="BPACustAlloc">#REF!</definedName>
    <definedName name="BPAGenAlloc">#REF!</definedName>
    <definedName name="BPAGenHeader">#REF!</definedName>
    <definedName name="BRDMONTH">#REF!</definedName>
    <definedName name="BRDMONTH12">#REF!</definedName>
    <definedName name="BRDQTR">#REF!</definedName>
    <definedName name="BRDYTD">#REF!</definedName>
    <definedName name="BRMAT">#REF!</definedName>
    <definedName name="BS">#REF!</definedName>
    <definedName name="CAAAlloc">#REF!</definedName>
    <definedName name="CandAByCust">#REF!</definedName>
    <definedName name="CandAByFunc">#REF!</definedName>
    <definedName name="cap">#REF!</definedName>
    <definedName name="CE">#REF!</definedName>
    <definedName name="CEA">#REF!</definedName>
    <definedName name="CECE" comment="Common Plant Allocator">#REF!</definedName>
    <definedName name="CEE">#REF!</definedName>
    <definedName name="CENTS_KWH__GROSS">#REF!</definedName>
    <definedName name="CENTS_KWH__NET">#REF!</definedName>
    <definedName name="CH_COS">#REF!</definedName>
    <definedName name="CITYM">#REF!</definedName>
    <definedName name="CITYS">#REF!</definedName>
    <definedName name="CITYST">#REF!</definedName>
    <definedName name="CITYT">#REF!</definedName>
    <definedName name="Class">#REF!</definedName>
    <definedName name="ClassCode">#REF!</definedName>
    <definedName name="ClassCustomer">#REF!</definedName>
    <definedName name="ClassDA">#REF!</definedName>
    <definedName name="ClassFunction">#REF!</definedName>
    <definedName name="ClassMethod">#REF!</definedName>
    <definedName name="ClientMatter" hidden="1">"b1"</definedName>
    <definedName name="ColumnAttributes1">#REF!</definedName>
    <definedName name="ColumnHeadings1">#REF!</definedName>
    <definedName name="Columns">#REF!</definedName>
    <definedName name="Cover">#REF!</definedName>
    <definedName name="cp">#REF!</definedName>
    <definedName name="CPAlloc">#REF!</definedName>
    <definedName name="CPHeader">#REF!</definedName>
    <definedName name="_xlnm.Criteria">#REF!</definedName>
    <definedName name="Current_sum">#REF!</definedName>
    <definedName name="Current_Year">#REF!</definedName>
    <definedName name="custgrowth">#REF!</definedName>
    <definedName name="CYPRUSFAC">#REF!</definedName>
    <definedName name="CYPRUSLF">#REF!</definedName>
    <definedName name="CYPRUSMW">#REF!</definedName>
    <definedName name="CYPRUSMWH">#REF!</definedName>
    <definedName name="DA">#REF!</definedName>
    <definedName name="data">#REF!</definedName>
    <definedName name="data_3">#REF!</definedName>
    <definedName name="_xlnm.Database">#REF!</definedName>
    <definedName name="DATABASE1">#REF!</definedName>
    <definedName name="Database2">#REF!</definedName>
    <definedName name="Date" hidden="1">"b1"</definedName>
    <definedName name="DE">#REF!</definedName>
    <definedName name="DEC00" hidden="1">{#N/A,#N/A,FALSE,"ARREC"}</definedName>
    <definedName name="DefaultCopy">#REF!</definedName>
    <definedName name="DefaultPaste">#REF!</definedName>
    <definedName name="demand">#REF!</definedName>
    <definedName name="des">#REF!</definedName>
    <definedName name="detail">#REF!</definedName>
    <definedName name="DMFAC">#REF!</definedName>
    <definedName name="DMLF">#REF!</definedName>
    <definedName name="DMMW">#REF!</definedName>
    <definedName name="DMMWH">#REF!</definedName>
    <definedName name="DocumentName" hidden="1">"b1"</definedName>
    <definedName name="DocumentNum" hidden="1">"a1"</definedName>
    <definedName name="DPROD">#REF!</definedName>
    <definedName name="DR">(#REF!-#REF!)/#REF!</definedName>
    <definedName name="draft">#REF!</definedName>
    <definedName name="e1p1">#REF!</definedName>
    <definedName name="e1p2">#REF!</definedName>
    <definedName name="e2p1">#REF!</definedName>
    <definedName name="e3p1">#REF!</definedName>
    <definedName name="e3p2">#REF!</definedName>
    <definedName name="e4p1">#REF!</definedName>
    <definedName name="e5p1">#REF!</definedName>
    <definedName name="e5p2">#REF!</definedName>
    <definedName name="e5p3">#REF!</definedName>
    <definedName name="e5p4">#REF!</definedName>
    <definedName name="e7p1">#REF!</definedName>
    <definedName name="e8p1">#REF!</definedName>
    <definedName name="ENERGYSALES">#REF!</definedName>
    <definedName name="epe">#REF!</definedName>
    <definedName name="_xlnm.Extract">#REF!</definedName>
    <definedName name="f1p1">#REF!</definedName>
    <definedName name="f2p1">#REF!</definedName>
    <definedName name="f3p1">#REF!</definedName>
    <definedName name="FEB00" hidden="1">{#N/A,#N/A,FALSE,"ARREC"}</definedName>
    <definedName name="firstcust">#REF!</definedName>
    <definedName name="firstkwh">#REF!</definedName>
    <definedName name="ForcastRev">#REF!</definedName>
    <definedName name="ForecastRev72">#REF!</definedName>
    <definedName name="ForecastRev73">#REF!</definedName>
    <definedName name="ForecastRevHeader">#REF!</definedName>
    <definedName name="ForecastRevHeader72">#REF!</definedName>
    <definedName name="FRANM">#REF!</definedName>
    <definedName name="FRANT">#REF!</definedName>
    <definedName name="frta">#REF!</definedName>
    <definedName name="FTHUAFAC">#REF!</definedName>
    <definedName name="FTHUALF">#REF!</definedName>
    <definedName name="FTHUAMW">#REF!</definedName>
    <definedName name="FTHUAMWH">#REF!</definedName>
    <definedName name="Function">#REF!</definedName>
    <definedName name="FYear1">#REF!</definedName>
    <definedName name="FYear2">#REF!</definedName>
    <definedName name="FYear3">#REF!</definedName>
    <definedName name="FYear4">#REF!</definedName>
    <definedName name="FYear5">#REF!</definedName>
    <definedName name="GP">#REF!</definedName>
    <definedName name="GROSS_REVENUE">#REF!</definedName>
    <definedName name="histdate">#REF!</definedName>
    <definedName name="HOME">#REF!</definedName>
    <definedName name="Hours">#REF!</definedName>
    <definedName name="HUGHESFAC">#REF!</definedName>
    <definedName name="HUGHESLF">#REF!</definedName>
    <definedName name="HUGHESMW">#REF!</definedName>
    <definedName name="HUGHESMWH">#REF!</definedName>
    <definedName name="IBMFAC">#REF!</definedName>
    <definedName name="IBMLF">#REF!</definedName>
    <definedName name="IBMMW">#REF!</definedName>
    <definedName name="IBMMWH">#REF!</definedName>
    <definedName name="Inc_Stat">#REF!</definedName>
    <definedName name="Index">#REF!</definedName>
    <definedName name="IndexHeader">#REF!</definedName>
    <definedName name="INPUTS4">#REF!</definedName>
    <definedName name="INPUTS5">#REF!</definedName>
    <definedName name="INPUTS6">#REF!</definedName>
    <definedName name="itc">#REF!</definedName>
    <definedName name="KCPLallocatorsP">#REF!</definedName>
    <definedName name="kk">#REF!</definedName>
    <definedName name="KWH">#REF!</definedName>
    <definedName name="LD_Factor">#REF!</definedName>
    <definedName name="Library" hidden="1">"a1"</definedName>
    <definedName name="LIQAIRFAC">#REF!</definedName>
    <definedName name="LIQAIRLF">#REF!</definedName>
    <definedName name="LIQAIRMW">#REF!</definedName>
    <definedName name="LIQAIRMWH">#REF!</definedName>
    <definedName name="ln">#REF!</definedName>
    <definedName name="LOAD_FACTOR">#REF!</definedName>
    <definedName name="LOAD_FACTOR_BASED_ON_BILLING_DEMAND">#REF!</definedName>
    <definedName name="Load81">#REF!</definedName>
    <definedName name="Load81Header">#REF!</definedName>
    <definedName name="Load82">#REF!</definedName>
    <definedName name="Load82Header">#REF!</definedName>
    <definedName name="Load83">#REF!</definedName>
    <definedName name="Load83Header">#REF!</definedName>
    <definedName name="Load84">#REF!</definedName>
    <definedName name="Load84Header">#REF!</definedName>
    <definedName name="Load85">#REF!</definedName>
    <definedName name="Load85Header">#REF!</definedName>
    <definedName name="Load86">#REF!</definedName>
    <definedName name="Load86Header">#REF!</definedName>
    <definedName name="Load87">#REF!</definedName>
    <definedName name="LoadHeader">#REF!</definedName>
    <definedName name="LoadHeaderHistoric">#REF!</definedName>
    <definedName name="M">#REF!</definedName>
    <definedName name="MACRO1">#REF!</definedName>
    <definedName name="Marty">#REF!</definedName>
    <definedName name="MAY" hidden="1">{#N/A,#N/A,FALSE,"EMPPAY"}</definedName>
    <definedName name="Mgmt">#REF!</definedName>
    <definedName name="minsys">#REF!</definedName>
    <definedName name="MISS1FAC">#REF!</definedName>
    <definedName name="MISS1LF">#REF!</definedName>
    <definedName name="MISS1MW">#REF!</definedName>
    <definedName name="MISS1MWH">#REF!</definedName>
    <definedName name="MISS2FAC">#REF!</definedName>
    <definedName name="MISS2LF">#REF!</definedName>
    <definedName name="MISS2MW">#REF!</definedName>
    <definedName name="MISS2MWH">#REF!</definedName>
    <definedName name="MONTH">#REF!</definedName>
    <definedName name="MONTH12">#REF!</definedName>
    <definedName name="months">#REF!</definedName>
    <definedName name="NET_REVENUE">#REF!</definedName>
    <definedName name="new">#REF!</definedName>
    <definedName name="NOTE">#REF!</definedName>
    <definedName name="NOxpMB1">#REF!</definedName>
    <definedName name="NP">#REF!</definedName>
    <definedName name="NPA">#REF!</definedName>
    <definedName name="NSP_COS">#REF!</definedName>
    <definedName name="OMCustomer">#REF!</definedName>
    <definedName name="OMFunct">#REF!</definedName>
    <definedName name="POWER_FACTOR">#REF!</definedName>
    <definedName name="Power51Header">#REF!</definedName>
    <definedName name="Power52">#REF!</definedName>
    <definedName name="Power52Header">#REF!</definedName>
    <definedName name="Power53">#REF!</definedName>
    <definedName name="Power53Header">#REF!</definedName>
    <definedName name="Power54">#REF!</definedName>
    <definedName name="Power54Header">#REF!</definedName>
    <definedName name="Power55">#REF!</definedName>
    <definedName name="Power55Header">#REF!</definedName>
    <definedName name="Power56">#REF!</definedName>
    <definedName name="Power56Header">#REF!</definedName>
    <definedName name="PowerHeader">#REF!</definedName>
    <definedName name="PowerSum">#REF!</definedName>
    <definedName name="PRet">#REF!</definedName>
    <definedName name="Print">#REF!</definedName>
    <definedName name="_xlnm.Print_Area">#REF!</definedName>
    <definedName name="Print1">#REF!</definedName>
    <definedName name="Print3">#REF!</definedName>
    <definedName name="Print4">#REF!</definedName>
    <definedName name="Print5">#REF!</definedName>
    <definedName name="PrintArea">#REF!</definedName>
    <definedName name="ProjIDList">#REF!</definedName>
    <definedName name="ProposedRate91">#REF!</definedName>
    <definedName name="PSClass">#REF!</definedName>
    <definedName name="PSCo_COS">#REF!</definedName>
    <definedName name="psrate">#REF!</definedName>
    <definedName name="PTitle">#REF!</definedName>
    <definedName name="q_MTEP06_App_AB_Facility">#REF!</definedName>
    <definedName name="q_MTEP06_App_AB_Projects">#REF!</definedName>
    <definedName name="qmat">#REF!</definedName>
    <definedName name="QTR">#REF!</definedName>
    <definedName name="qtrinfo">#REF!</definedName>
    <definedName name="RACC">#REF!</definedName>
    <definedName name="RateClass">#REF!</definedName>
    <definedName name="ratios">#REF!</definedName>
    <definedName name="RBCustomer">#REF!</definedName>
    <definedName name="RCITYM">#REF!</definedName>
    <definedName name="RCITYS">#REF!</definedName>
    <definedName name="RCITYST">#REF!</definedName>
    <definedName name="RCITYT">#REF!</definedName>
    <definedName name="Recorded_Year_Hours_per_month">#REF!</definedName>
    <definedName name="Recover">#REF!</definedName>
    <definedName name="ref">#REF!</definedName>
    <definedName name="ReportTitle1">#REF!</definedName>
    <definedName name="Reserve2011">#REF!</definedName>
    <definedName name="revreq">#REF!</definedName>
    <definedName name="revvar">#REF!</definedName>
    <definedName name="RFRANM">#REF!</definedName>
    <definedName name="RFRANT">#REF!</definedName>
    <definedName name="ROR">#REF!</definedName>
    <definedName name="RowDetails1">#REF!</definedName>
    <definedName name="RRBT">#REF!</definedName>
    <definedName name="RRUCO">#REF!</definedName>
    <definedName name="RSTATE">#REF!</definedName>
    <definedName name="Seasons">#REF!</definedName>
    <definedName name="SILVERFAC">#REF!</definedName>
    <definedName name="SILVERLF">#REF!</definedName>
    <definedName name="SILVERMW">#REF!</definedName>
    <definedName name="SILVERMWH">#REF!</definedName>
    <definedName name="SPS_COS">#REF!</definedName>
    <definedName name="stat">#REF!</definedName>
    <definedName name="STATE">#REF!</definedName>
    <definedName name="step1">#REF!</definedName>
    <definedName name="step2">#REF!</definedName>
    <definedName name="SumForecast">#REF!</definedName>
    <definedName name="SumHistoric">#REF!</definedName>
    <definedName name="SumPower">#REF!</definedName>
    <definedName name="SumPresRate">#REF!</definedName>
    <definedName name="SumPropRate">#REF!</definedName>
    <definedName name="SumRateBase">#REF!</definedName>
    <definedName name="SumRevClass">#REF!</definedName>
    <definedName name="SumRevPresRate">#REF!</definedName>
    <definedName name="SumRevPropRate">#REF!</definedName>
    <definedName name="SumRevRate">#REF!</definedName>
    <definedName name="SumRevReq">#REF!</definedName>
    <definedName name="SUPP">#REF!</definedName>
    <definedName name="TableName">"Dummy"</definedName>
    <definedName name="TableOfContents">#REF!</definedName>
    <definedName name="taxcalc">#REF!</definedName>
    <definedName name="TAXES">#REF!</definedName>
    <definedName name="TBLHeader">#REF!</definedName>
    <definedName name="TE">#REF!</definedName>
    <definedName name="test" hidden="1">{"LBO Summary",#N/A,FALSE,"Summary"}</definedName>
    <definedName name="test1" hidden="1">{"LBO Summary",#N/A,FALSE,"Summary";"Income Statement",#N/A,FALSE,"Model";"Cash Flow",#N/A,FALSE,"Model";"Balance Sheet",#N/A,FALSE,"Model";"Working Capital",#N/A,FALSE,"Model";"Pro Forma Balance Sheets",#N/A,FALSE,"PFBS";"Debt Balances",#N/A,FALSE,"Model";"Fee Schedules",#N/A,FALSE,"Model"}</definedName>
    <definedName name="test10" hidden="1">{"LBO Summary",#N/A,FALSE,"Summary";"Income Statement",#N/A,FALSE,"Model";"Cash Flow",#N/A,FALSE,"Model";"Balance Sheet",#N/A,FALSE,"Model";"Working Capital",#N/A,FALSE,"Model";"Pro Forma Balance Sheets",#N/A,FALSE,"PFBS";"Debt Balances",#N/A,FALSE,"Model";"Fee Schedules",#N/A,FALSE,"Model"}</definedName>
    <definedName name="test11" hidden="1">{"LBO Summary",#N/A,FALSE,"Summary"}</definedName>
    <definedName name="test12" hidden="1">{"assumptions",#N/A,FALSE,"Scenario 1";"valuation",#N/A,FALSE,"Scenario 1"}</definedName>
    <definedName name="test13" hidden="1">{"LBO Summary",#N/A,FALSE,"Summary"}</definedName>
    <definedName name="test14" hidden="1">{"LBO Summary",#N/A,FALSE,"Summary";"Income Statement",#N/A,FALSE,"Model";"Cash Flow",#N/A,FALSE,"Model";"Balance Sheet",#N/A,FALSE,"Model";"Working Capital",#N/A,FALSE,"Model";"Pro Forma Balance Sheets",#N/A,FALSE,"PFBS";"Debt Balances",#N/A,FALSE,"Model";"Fee Schedules",#N/A,FALSE,"Model"}</definedName>
    <definedName name="test15" hidden="1">{"LBO Summary",#N/A,FALSE,"Summary";"Income Statement",#N/A,FALSE,"Model";"Cash Flow",#N/A,FALSE,"Model";"Balance Sheet",#N/A,FALSE,"Model";"Working Capital",#N/A,FALSE,"Model";"Pro Forma Balance Sheets",#N/A,FALSE,"PFBS";"Debt Balances",#N/A,FALSE,"Model";"Fee Schedules",#N/A,FALSE,"Model"}</definedName>
    <definedName name="test16" hidden="1">{"LBO Summary",#N/A,FALSE,"Summary";"Income Statement",#N/A,FALSE,"Model";"Cash Flow",#N/A,FALSE,"Model";"Balance Sheet",#N/A,FALSE,"Model";"Working Capital",#N/A,FALSE,"Model";"Pro Forma Balance Sheets",#N/A,FALSE,"PFBS";"Debt Balances",#N/A,FALSE,"Model";"Fee Schedules",#N/A,FALSE,"Model"}</definedName>
    <definedName name="test2" hidden="1">{"LBO Summary",#N/A,FALSE,"Summary"}</definedName>
    <definedName name="test4" hidden="1">{"assumptions",#N/A,FALSE,"Scenario 1";"valuation",#N/A,FALSE,"Scenario 1"}</definedName>
    <definedName name="test6" hidden="1">{"LBO Summary",#N/A,FALSE,"Summary"}</definedName>
    <definedName name="testcust">#REF!</definedName>
    <definedName name="testdate">#REF!</definedName>
    <definedName name="testkwh">#REF!</definedName>
    <definedName name="TextRefCopyRangeCount" hidden="1">1</definedName>
    <definedName name="Time" hidden="1">"b1"</definedName>
    <definedName name="TMCFAC">#REF!</definedName>
    <definedName name="TMCLF">#REF!</definedName>
    <definedName name="TMCMW">#REF!</definedName>
    <definedName name="TMCMWH">#REF!</definedName>
    <definedName name="Tota_Deferred">#REF!</definedName>
    <definedName name="tp">#REF!</definedName>
    <definedName name="TPA">#REF!</definedName>
    <definedName name="TrackerCust">#REF!</definedName>
    <definedName name="TrackerPrice">#REF!</definedName>
    <definedName name="TU">#REF!</definedName>
    <definedName name="Typist" hidden="1">"b1"</definedName>
    <definedName name="UACHRPFAC">#REF!</definedName>
    <definedName name="UACHRPLF">#REF!</definedName>
    <definedName name="UACHRPMW">#REF!</definedName>
    <definedName name="UACHRPMWH">#REF!</definedName>
    <definedName name="UAMAINFAC">#REF!</definedName>
    <definedName name="UAMAINLF">#REF!</definedName>
    <definedName name="UAMAINMW">#REF!</definedName>
    <definedName name="UAMAINMWH">#REF!</definedName>
    <definedName name="UAMEDFAC">#REF!</definedName>
    <definedName name="UAMEDLF">#REF!</definedName>
    <definedName name="UAMEDMW">#REF!</definedName>
    <definedName name="UAMEDMWH">#REF!</definedName>
    <definedName name="Unbundle_Rate_Base">#REF!</definedName>
    <definedName name="Unbundle_Rev_Req">#REF!</definedName>
    <definedName name="Unbundling_Unit_Cost">#REF!</definedName>
    <definedName name="Unbundling_Unit_Title">#REF!</definedName>
    <definedName name="unitcost">#REF!</definedName>
    <definedName name="UnitCost21">#REF!</definedName>
    <definedName name="UnitCost22">#REF!</definedName>
    <definedName name="UP">#REF!</definedName>
    <definedName name="utility">#REF!</definedName>
    <definedName name="utilstt">#REF!</definedName>
    <definedName name="Value" hidden="1">{"assumptions",#N/A,FALSE,"Scenario 1";"valuation",#N/A,FALSE,"Scenario 1"}</definedName>
    <definedName name="Version" hidden="1">"a1"</definedName>
    <definedName name="whatever">#REF!</definedName>
    <definedName name="wrn.ARREC." hidden="1">{#N/A,#N/A,FALSE,"ARREC"}</definedName>
    <definedName name="wrn.CP._.Demand." hidden="1">{"Retail CP pg1",#N/A,FALSE,"FACTOR3";"Retail CP pg2",#N/A,FALSE,"FACTOR3";"Retail CP pg3",#N/A,FALSE,"FACTOR3"}</definedName>
    <definedName name="wrn.CP._.Demand2." hidden="1">{"Retail CP pg1",#N/A,FALSE,"FACTOR3";"Retail CP pg2",#N/A,FALSE,"FACTOR3";"Retail CP pg3",#N/A,FALSE,"FACTOR3"}</definedName>
    <definedName name="wrn.EMPPAY." hidden="1">{#N/A,#N/A,FALSE,"EMPPAY"}</definedName>
    <definedName name="wrn.IPO._.Valuation." hidden="1">{"assumptions",#N/A,FALSE,"Scenario 1";"valuation",#N/A,FALSE,"Scenario 1"}</definedName>
    <definedName name="wrn.LBO._.Summary." hidden="1">{"LBO Summary",#N/A,FALSE,"Summary"}</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S">#REF!</definedName>
    <definedName name="WSA">#REF!</definedName>
    <definedName name="Xcel">#REF!</definedName>
    <definedName name="Xcel_COS">#REF!</definedName>
    <definedName name="xx" hidden="1">{#N/A,#N/A,FALSE,"EMPPAY"}</definedName>
    <definedName name="YTD">#REF!</definedName>
  </definedNames>
  <calcPr calcId="191029"/>
  <pivotCaches>
    <pivotCache cacheId="5"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warnBelowVersion="2" setVersion="2"/>
    </ext>
  </extLst>
</workbook>
</file>

<file path=xl/calcChain.xml><?xml version="1.0" encoding="utf-8"?>
<calcChain xmlns="http://schemas.openxmlformats.org/spreadsheetml/2006/main">
  <c r="Q3" i="1" l="1"/>
  <c r="Q4" i="1"/>
  <c r="Q5" i="1"/>
  <c r="Q6" i="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2" i="1"/>
  <c r="Q243" i="1"/>
  <c r="Q244" i="1"/>
  <c r="Q245" i="1"/>
  <c r="Q246" i="1"/>
  <c r="Q247" i="1"/>
  <c r="Q248" i="1"/>
  <c r="Q249" i="1"/>
  <c r="Q250" i="1"/>
  <c r="Q251" i="1"/>
  <c r="Q252" i="1"/>
  <c r="Q253" i="1"/>
  <c r="Q254" i="1"/>
  <c r="Q255" i="1"/>
  <c r="Q256" i="1"/>
  <c r="Q257" i="1"/>
  <c r="Q258" i="1"/>
  <c r="Q259" i="1"/>
  <c r="Q260" i="1"/>
  <c r="Q261" i="1"/>
  <c r="Q262" i="1"/>
  <c r="Q263" i="1"/>
  <c r="Q264" i="1"/>
  <c r="Q265" i="1"/>
  <c r="Q266" i="1"/>
  <c r="Q267" i="1"/>
  <c r="Q268" i="1"/>
  <c r="Q269" i="1"/>
  <c r="Q270" i="1"/>
  <c r="Q271" i="1"/>
  <c r="Q272" i="1"/>
  <c r="Q273" i="1"/>
  <c r="Q274" i="1"/>
  <c r="Q275" i="1"/>
  <c r="Q276" i="1"/>
  <c r="Q277" i="1"/>
  <c r="Q278" i="1"/>
  <c r="Q279" i="1"/>
  <c r="Q280" i="1"/>
  <c r="Q281" i="1"/>
  <c r="Q282" i="1"/>
  <c r="Q283" i="1"/>
  <c r="Q284" i="1"/>
  <c r="Q285" i="1"/>
  <c r="Q286" i="1"/>
  <c r="Q287" i="1"/>
  <c r="Q288" i="1"/>
  <c r="Q289" i="1"/>
  <c r="Q290" i="1"/>
  <c r="Q291" i="1"/>
  <c r="Q292" i="1"/>
  <c r="Q293" i="1"/>
  <c r="Q294" i="1"/>
  <c r="Q295" i="1"/>
  <c r="Q296" i="1"/>
  <c r="Q297" i="1"/>
  <c r="Q298" i="1"/>
  <c r="Q299" i="1"/>
  <c r="Q300" i="1"/>
  <c r="Q301" i="1"/>
  <c r="Q302" i="1"/>
  <c r="Q303" i="1"/>
  <c r="Q304" i="1"/>
  <c r="Q305" i="1"/>
  <c r="Q306" i="1"/>
  <c r="Q307" i="1"/>
  <c r="Q308" i="1"/>
  <c r="Q309" i="1"/>
  <c r="Q310" i="1"/>
  <c r="Q311" i="1"/>
  <c r="Q312" i="1"/>
  <c r="Q313" i="1"/>
  <c r="Q314" i="1"/>
  <c r="Q315" i="1"/>
  <c r="Q316" i="1"/>
  <c r="Q317" i="1"/>
  <c r="Q318" i="1"/>
  <c r="Q319" i="1"/>
  <c r="Q320" i="1"/>
  <c r="Q321" i="1"/>
  <c r="Q322" i="1"/>
  <c r="Q323" i="1"/>
  <c r="Q324" i="1"/>
  <c r="Q325" i="1"/>
  <c r="Q326" i="1"/>
  <c r="Q327" i="1"/>
  <c r="Q328" i="1"/>
  <c r="Q329" i="1"/>
  <c r="Q330" i="1"/>
  <c r="Q331" i="1"/>
  <c r="Q332" i="1"/>
  <c r="Q333" i="1"/>
  <c r="Q334" i="1"/>
  <c r="Q335" i="1"/>
  <c r="Q336" i="1"/>
  <c r="Q337" i="1"/>
  <c r="Q338" i="1"/>
  <c r="Q339" i="1"/>
  <c r="Q340" i="1"/>
  <c r="Q341" i="1"/>
  <c r="Q342" i="1"/>
  <c r="Q343" i="1"/>
  <c r="Q344" i="1"/>
  <c r="Q345" i="1"/>
  <c r="Q346" i="1"/>
  <c r="Q347" i="1"/>
  <c r="Q348" i="1"/>
  <c r="Q349" i="1"/>
  <c r="Q350" i="1"/>
  <c r="Q351" i="1"/>
  <c r="Q352" i="1"/>
  <c r="Q353" i="1"/>
  <c r="Q354" i="1"/>
  <c r="Q355" i="1"/>
  <c r="Q356" i="1"/>
  <c r="Q357" i="1"/>
  <c r="Q358" i="1"/>
  <c r="Q359" i="1"/>
  <c r="Q360" i="1"/>
  <c r="Q361" i="1"/>
  <c r="Q362" i="1"/>
  <c r="Q363" i="1"/>
  <c r="Q364" i="1"/>
  <c r="Q365" i="1"/>
  <c r="Q366" i="1"/>
  <c r="Q367" i="1"/>
  <c r="Q368" i="1"/>
  <c r="Q369" i="1"/>
  <c r="Q370" i="1"/>
  <c r="Q371" i="1"/>
  <c r="Q372" i="1"/>
  <c r="Q373" i="1"/>
  <c r="Q374" i="1"/>
  <c r="Q375" i="1"/>
  <c r="Q376" i="1"/>
  <c r="Q377" i="1"/>
  <c r="Q378" i="1"/>
  <c r="Q379" i="1"/>
  <c r="Q380" i="1"/>
  <c r="Q381" i="1"/>
  <c r="Q382" i="1"/>
  <c r="Q383" i="1"/>
  <c r="Q384" i="1"/>
  <c r="Q385" i="1"/>
  <c r="Q386" i="1"/>
  <c r="Q387" i="1"/>
  <c r="Q388" i="1"/>
  <c r="Q389" i="1"/>
  <c r="Q390" i="1"/>
  <c r="Q391" i="1"/>
  <c r="Q392" i="1"/>
  <c r="Q393" i="1"/>
  <c r="Q394" i="1"/>
  <c r="Q395" i="1"/>
  <c r="Q396" i="1"/>
  <c r="Q397" i="1"/>
  <c r="Q398" i="1"/>
  <c r="Q399" i="1"/>
  <c r="Q400" i="1"/>
  <c r="Q401" i="1"/>
  <c r="Q402" i="1"/>
  <c r="Q403" i="1"/>
  <c r="Q404" i="1"/>
  <c r="Q405" i="1"/>
  <c r="Q406" i="1"/>
  <c r="Q407" i="1"/>
  <c r="Q408" i="1"/>
  <c r="Q409" i="1"/>
  <c r="Q410" i="1"/>
  <c r="Q411" i="1"/>
  <c r="Q412" i="1"/>
  <c r="Q413" i="1"/>
  <c r="Q414" i="1"/>
  <c r="Q415" i="1"/>
  <c r="Q416" i="1"/>
  <c r="Q417" i="1"/>
  <c r="Q418" i="1"/>
  <c r="Q419" i="1"/>
  <c r="Q420" i="1"/>
  <c r="Q421" i="1"/>
  <c r="Q422" i="1"/>
  <c r="Q423" i="1"/>
  <c r="Q424" i="1"/>
  <c r="Q425" i="1"/>
  <c r="Q426" i="1"/>
  <c r="Q427" i="1"/>
  <c r="Q428" i="1"/>
  <c r="Q429" i="1"/>
  <c r="Q430" i="1"/>
  <c r="Q431" i="1"/>
  <c r="Q432" i="1"/>
  <c r="Q433" i="1"/>
  <c r="Q434" i="1"/>
  <c r="Q435" i="1"/>
  <c r="Q436" i="1"/>
  <c r="Q437" i="1"/>
  <c r="Q438" i="1"/>
  <c r="Q439" i="1"/>
  <c r="Q440" i="1"/>
  <c r="Q441" i="1"/>
  <c r="Q442" i="1"/>
  <c r="Q443" i="1"/>
  <c r="Q444" i="1"/>
  <c r="Q445" i="1"/>
  <c r="Q446" i="1"/>
  <c r="Q447" i="1"/>
  <c r="Q448" i="1"/>
  <c r="Q449" i="1"/>
  <c r="Q450" i="1"/>
  <c r="Q451" i="1"/>
  <c r="Q452" i="1"/>
  <c r="Q453" i="1"/>
  <c r="Q454" i="1"/>
  <c r="Q455" i="1"/>
  <c r="Q456" i="1"/>
  <c r="Q457" i="1"/>
  <c r="Q458" i="1"/>
  <c r="Q459" i="1"/>
  <c r="Q460" i="1"/>
  <c r="Q461" i="1"/>
  <c r="Q462" i="1"/>
  <c r="Q463" i="1"/>
  <c r="Q464" i="1"/>
  <c r="Q465" i="1"/>
  <c r="Q466" i="1"/>
  <c r="Q467" i="1"/>
  <c r="Q468" i="1"/>
  <c r="Q469" i="1"/>
  <c r="Q470" i="1"/>
  <c r="Q471" i="1"/>
  <c r="Q472" i="1"/>
  <c r="Q473" i="1"/>
  <c r="Q474" i="1"/>
  <c r="Q475" i="1"/>
  <c r="Q476" i="1"/>
  <c r="Q477" i="1"/>
  <c r="Q478" i="1"/>
  <c r="Q479" i="1"/>
  <c r="Q480" i="1"/>
  <c r="Q481" i="1"/>
  <c r="Q482" i="1"/>
  <c r="Q483" i="1"/>
  <c r="Q484" i="1"/>
  <c r="Q485" i="1"/>
  <c r="Q486" i="1"/>
  <c r="Q487" i="1"/>
  <c r="Q488" i="1"/>
  <c r="Q489" i="1"/>
  <c r="Q490" i="1"/>
  <c r="Q491" i="1"/>
  <c r="Q492" i="1"/>
  <c r="Q493" i="1"/>
  <c r="Q494" i="1"/>
  <c r="Q495" i="1"/>
  <c r="Q496" i="1"/>
  <c r="Q497" i="1"/>
  <c r="Q498" i="1"/>
  <c r="Q499" i="1"/>
  <c r="Q500" i="1"/>
  <c r="Q501" i="1"/>
  <c r="Q502" i="1"/>
  <c r="Q503" i="1"/>
  <c r="Q504" i="1"/>
  <c r="Q505" i="1"/>
  <c r="Q506" i="1"/>
  <c r="Q507" i="1"/>
  <c r="Q508" i="1"/>
  <c r="Q509" i="1"/>
  <c r="Q510" i="1"/>
  <c r="Q511" i="1"/>
  <c r="Q512" i="1"/>
  <c r="Q513" i="1"/>
  <c r="Q514" i="1"/>
  <c r="Q515" i="1"/>
  <c r="Q516" i="1"/>
  <c r="Q517" i="1"/>
  <c r="Q518" i="1"/>
  <c r="Q519" i="1"/>
  <c r="Q520" i="1"/>
  <c r="Q521" i="1"/>
  <c r="Q522" i="1"/>
  <c r="Q523" i="1"/>
  <c r="Q524" i="1"/>
  <c r="Q525" i="1"/>
  <c r="Q526" i="1"/>
  <c r="Q527" i="1"/>
  <c r="Q528" i="1"/>
  <c r="Q529" i="1"/>
  <c r="Q530" i="1"/>
  <c r="Q531" i="1"/>
  <c r="Q532" i="1"/>
  <c r="Q533" i="1"/>
  <c r="Q534" i="1"/>
  <c r="Q535" i="1"/>
  <c r="Q536" i="1"/>
  <c r="Q537" i="1"/>
  <c r="Q538" i="1"/>
  <c r="Q539" i="1"/>
  <c r="Q540" i="1"/>
  <c r="Q541" i="1"/>
  <c r="Q542" i="1"/>
  <c r="Q543" i="1"/>
  <c r="Q544" i="1"/>
  <c r="Q545" i="1"/>
  <c r="Q546" i="1"/>
  <c r="Q547" i="1"/>
  <c r="Q548" i="1"/>
  <c r="Q549" i="1"/>
  <c r="Q550" i="1"/>
  <c r="Q551" i="1"/>
  <c r="Q552" i="1"/>
  <c r="Q553" i="1"/>
  <c r="Q554" i="1"/>
  <c r="Q555" i="1"/>
  <c r="Q556" i="1"/>
  <c r="Q557" i="1"/>
  <c r="Q558" i="1"/>
  <c r="Q559" i="1"/>
  <c r="Q560" i="1"/>
  <c r="Q561" i="1"/>
  <c r="Q562" i="1"/>
  <c r="Q563" i="1"/>
  <c r="Q564" i="1"/>
  <c r="Q565" i="1"/>
  <c r="Q566" i="1"/>
  <c r="Q567" i="1"/>
  <c r="Q568" i="1"/>
  <c r="Q569" i="1"/>
  <c r="Q570" i="1"/>
  <c r="Q571" i="1"/>
  <c r="Q572" i="1"/>
  <c r="Q573" i="1"/>
  <c r="Q574" i="1"/>
  <c r="Q575" i="1"/>
  <c r="Q576" i="1"/>
  <c r="Q577" i="1"/>
  <c r="Q578" i="1"/>
  <c r="Q579" i="1"/>
  <c r="Q580" i="1"/>
  <c r="Q581" i="1"/>
  <c r="Q582" i="1"/>
  <c r="Q583" i="1"/>
  <c r="Q584" i="1"/>
  <c r="Q585" i="1"/>
  <c r="Q586" i="1"/>
  <c r="Q587" i="1"/>
  <c r="Q588" i="1"/>
  <c r="Q589" i="1"/>
  <c r="Q590" i="1"/>
  <c r="Q591" i="1"/>
  <c r="Q592" i="1"/>
  <c r="Q593" i="1"/>
  <c r="Q594" i="1"/>
  <c r="Q595" i="1"/>
  <c r="Q596" i="1"/>
  <c r="Q597" i="1"/>
  <c r="Q598" i="1"/>
  <c r="Q599" i="1"/>
  <c r="Q600" i="1"/>
  <c r="Q601" i="1"/>
  <c r="Q602" i="1"/>
  <c r="Q603" i="1"/>
  <c r="Q604" i="1"/>
  <c r="Q605" i="1"/>
  <c r="Q606" i="1"/>
  <c r="Q607" i="1"/>
  <c r="Q608" i="1"/>
  <c r="Q609" i="1"/>
  <c r="Q610" i="1"/>
  <c r="Q611" i="1"/>
  <c r="Q612" i="1"/>
  <c r="Q613" i="1"/>
  <c r="Q614" i="1"/>
  <c r="Q615" i="1"/>
  <c r="Q616" i="1"/>
  <c r="Q617" i="1"/>
  <c r="Q618" i="1"/>
  <c r="Q619" i="1"/>
  <c r="Q620" i="1"/>
  <c r="Q621" i="1"/>
  <c r="Q622" i="1"/>
  <c r="Q623" i="1"/>
  <c r="Q624" i="1"/>
  <c r="Q625" i="1"/>
  <c r="Q626" i="1"/>
  <c r="Q627" i="1"/>
  <c r="Q628" i="1"/>
  <c r="Q629" i="1"/>
  <c r="Q630" i="1"/>
  <c r="Q631" i="1"/>
  <c r="Q632" i="1"/>
  <c r="Q633" i="1"/>
  <c r="Q634" i="1"/>
  <c r="Q635" i="1"/>
  <c r="Q636" i="1"/>
  <c r="Q637" i="1"/>
  <c r="Q638" i="1"/>
  <c r="Q639" i="1"/>
  <c r="Q640" i="1"/>
  <c r="Q641" i="1"/>
  <c r="Q642" i="1"/>
  <c r="Q643" i="1"/>
  <c r="Q644" i="1"/>
  <c r="Q645" i="1"/>
  <c r="Q646" i="1"/>
  <c r="Q647" i="1"/>
  <c r="Q648" i="1"/>
  <c r="Q649" i="1"/>
  <c r="Q650" i="1"/>
  <c r="Q651" i="1"/>
  <c r="Q652" i="1"/>
  <c r="Q653" i="1"/>
  <c r="Q654" i="1"/>
  <c r="Q655" i="1"/>
  <c r="Q656" i="1"/>
  <c r="Q657" i="1"/>
  <c r="Q658" i="1"/>
  <c r="Q659" i="1"/>
  <c r="Q660" i="1"/>
  <c r="Q661" i="1"/>
  <c r="Q662" i="1"/>
  <c r="Q663" i="1"/>
  <c r="Q664" i="1"/>
  <c r="Q665" i="1"/>
  <c r="Q666" i="1"/>
  <c r="Q667" i="1"/>
  <c r="Q668" i="1"/>
  <c r="Q669" i="1"/>
  <c r="Q670" i="1"/>
  <c r="Q671" i="1"/>
  <c r="Q672" i="1"/>
  <c r="Q673" i="1"/>
  <c r="Q674" i="1"/>
  <c r="Q675" i="1"/>
  <c r="Q676" i="1"/>
  <c r="Q677" i="1"/>
  <c r="Q678" i="1"/>
  <c r="Q679" i="1"/>
  <c r="Q680" i="1"/>
  <c r="Q681" i="1"/>
  <c r="Q682" i="1"/>
  <c r="Q683" i="1"/>
  <c r="Q684" i="1"/>
  <c r="Q685" i="1"/>
  <c r="Q686" i="1"/>
  <c r="Q687" i="1"/>
  <c r="Q688" i="1"/>
  <c r="Q689" i="1"/>
  <c r="Q690" i="1"/>
  <c r="Q691" i="1"/>
  <c r="Q692" i="1"/>
  <c r="Q693" i="1"/>
  <c r="Q694" i="1"/>
  <c r="Q695" i="1"/>
  <c r="Q696" i="1"/>
  <c r="Q697" i="1"/>
  <c r="Q698" i="1"/>
  <c r="Q699" i="1"/>
  <c r="Q700" i="1"/>
  <c r="Q701" i="1"/>
  <c r="Q702" i="1"/>
  <c r="Q703" i="1"/>
  <c r="Q704" i="1"/>
  <c r="Q705" i="1"/>
  <c r="Q706" i="1"/>
  <c r="Q707" i="1"/>
  <c r="Q708" i="1"/>
  <c r="Q709" i="1"/>
  <c r="Q710" i="1"/>
  <c r="Q711" i="1"/>
  <c r="Q712" i="1"/>
  <c r="Q713" i="1"/>
  <c r="Q714" i="1"/>
  <c r="Q715" i="1"/>
  <c r="Q716" i="1"/>
  <c r="Q717" i="1"/>
  <c r="Q718" i="1"/>
  <c r="Q719" i="1"/>
  <c r="Q720" i="1"/>
  <c r="Q721" i="1"/>
  <c r="Q722" i="1"/>
  <c r="Q723" i="1"/>
  <c r="Q724" i="1"/>
  <c r="Q725" i="1"/>
  <c r="Q726" i="1"/>
  <c r="Q727" i="1"/>
  <c r="Q728" i="1"/>
  <c r="Q729" i="1"/>
  <c r="Q730" i="1"/>
  <c r="Q731" i="1"/>
  <c r="Q732" i="1"/>
  <c r="Q733" i="1"/>
  <c r="Q734" i="1"/>
  <c r="Q735" i="1"/>
  <c r="Q736" i="1"/>
  <c r="Q737" i="1"/>
  <c r="Q738" i="1"/>
  <c r="Q739" i="1"/>
  <c r="Q740" i="1"/>
  <c r="Q741" i="1"/>
  <c r="Q742" i="1"/>
  <c r="Q743" i="1"/>
  <c r="Q744" i="1"/>
  <c r="Q745" i="1"/>
  <c r="Q746" i="1"/>
  <c r="Q747" i="1"/>
  <c r="Q748" i="1"/>
  <c r="Q749" i="1"/>
  <c r="Q750" i="1"/>
  <c r="Q751" i="1"/>
  <c r="Q752" i="1"/>
  <c r="Q753" i="1"/>
  <c r="Q754" i="1"/>
  <c r="Q755" i="1"/>
  <c r="Q756" i="1"/>
  <c r="Q757" i="1"/>
  <c r="Q758" i="1"/>
  <c r="Q759" i="1"/>
  <c r="Q760" i="1"/>
  <c r="Q761" i="1"/>
  <c r="Q762" i="1"/>
  <c r="Q763" i="1"/>
  <c r="Q764" i="1"/>
  <c r="Q765" i="1"/>
  <c r="Q766" i="1"/>
  <c r="Q767" i="1"/>
  <c r="Q768" i="1"/>
  <c r="Q769" i="1"/>
  <c r="Q770" i="1"/>
  <c r="Q771" i="1"/>
  <c r="Q772" i="1"/>
  <c r="Q773" i="1"/>
  <c r="Q774" i="1"/>
  <c r="Q775" i="1"/>
  <c r="Q776" i="1"/>
  <c r="Q777" i="1"/>
  <c r="Q778" i="1"/>
  <c r="Q779" i="1"/>
  <c r="Q780" i="1"/>
  <c r="Q781" i="1"/>
  <c r="Q782" i="1"/>
  <c r="Q783" i="1"/>
  <c r="Q784" i="1"/>
  <c r="Q785" i="1"/>
  <c r="Q786" i="1"/>
  <c r="Q787" i="1"/>
  <c r="Q788" i="1"/>
  <c r="Q789" i="1"/>
  <c r="Q790" i="1"/>
  <c r="Q791" i="1"/>
  <c r="Q792" i="1"/>
  <c r="Q793" i="1"/>
  <c r="Q794" i="1"/>
  <c r="Q795" i="1"/>
  <c r="Q796" i="1"/>
  <c r="Q797" i="1"/>
  <c r="Q798" i="1"/>
  <c r="Q799" i="1"/>
  <c r="Q800" i="1"/>
  <c r="Q801" i="1"/>
  <c r="Q802" i="1"/>
  <c r="Q803" i="1"/>
  <c r="Q804" i="1"/>
  <c r="Q805" i="1"/>
  <c r="Q806" i="1"/>
  <c r="Q807" i="1"/>
  <c r="Q808" i="1"/>
  <c r="Q809" i="1"/>
  <c r="Q810" i="1"/>
  <c r="Q811" i="1"/>
  <c r="Q812" i="1"/>
  <c r="Q813" i="1"/>
  <c r="Q814" i="1"/>
  <c r="Q815" i="1"/>
  <c r="Q816" i="1"/>
  <c r="Q817" i="1"/>
  <c r="Q818" i="1"/>
  <c r="Q819" i="1"/>
  <c r="Q820" i="1"/>
  <c r="Q821" i="1"/>
  <c r="Q822" i="1"/>
  <c r="Q823" i="1"/>
  <c r="Q824" i="1"/>
  <c r="Q825" i="1"/>
  <c r="Q826" i="1"/>
  <c r="Q827" i="1"/>
  <c r="Q828" i="1"/>
  <c r="Q829" i="1"/>
  <c r="Q830" i="1"/>
  <c r="Q831" i="1"/>
  <c r="Q832" i="1"/>
  <c r="Q833" i="1"/>
  <c r="Q834" i="1"/>
  <c r="Q835" i="1"/>
  <c r="Q836" i="1"/>
  <c r="Q837" i="1"/>
  <c r="Q838" i="1"/>
  <c r="Q839" i="1"/>
  <c r="Q840" i="1"/>
  <c r="Q841" i="1"/>
  <c r="Q842" i="1"/>
  <c r="Q843" i="1"/>
  <c r="Q844" i="1"/>
  <c r="Q845" i="1"/>
  <c r="Q846" i="1"/>
  <c r="Q847" i="1"/>
  <c r="Q848" i="1"/>
  <c r="Q849" i="1"/>
  <c r="Q850" i="1"/>
  <c r="Q851" i="1"/>
  <c r="Q852" i="1"/>
  <c r="Q853" i="1"/>
  <c r="Q854" i="1"/>
  <c r="Q855" i="1"/>
  <c r="Q856" i="1"/>
  <c r="Q857" i="1"/>
  <c r="Q858" i="1"/>
  <c r="Q859" i="1"/>
  <c r="Q860" i="1"/>
  <c r="Q861" i="1"/>
  <c r="Q862" i="1"/>
  <c r="Q863" i="1"/>
  <c r="Q864" i="1"/>
  <c r="Q865" i="1"/>
  <c r="Q866" i="1"/>
  <c r="Q867" i="1"/>
  <c r="Q868" i="1"/>
  <c r="Q869" i="1"/>
  <c r="Q870" i="1"/>
  <c r="Q871" i="1"/>
  <c r="Q872" i="1"/>
  <c r="Q873" i="1"/>
  <c r="Q874" i="1"/>
  <c r="Q875" i="1"/>
  <c r="Q876" i="1"/>
  <c r="Q877" i="1"/>
  <c r="Q878" i="1"/>
  <c r="Q879" i="1"/>
  <c r="Q880" i="1"/>
  <c r="Q881" i="1"/>
  <c r="Q882" i="1"/>
  <c r="Q883" i="1"/>
  <c r="Q884" i="1"/>
  <c r="Q885" i="1"/>
  <c r="Q886" i="1"/>
  <c r="Q887" i="1"/>
  <c r="Q888" i="1"/>
  <c r="Q889" i="1"/>
  <c r="Q890" i="1"/>
  <c r="Q891" i="1"/>
  <c r="Q892" i="1"/>
  <c r="Q893" i="1"/>
  <c r="Q894" i="1"/>
  <c r="Q895" i="1"/>
  <c r="Q896" i="1"/>
  <c r="Q897" i="1"/>
  <c r="Q898" i="1"/>
  <c r="Q899" i="1"/>
  <c r="Q900" i="1"/>
  <c r="Q901" i="1"/>
  <c r="Q902" i="1"/>
  <c r="Q903" i="1"/>
  <c r="Q904" i="1"/>
  <c r="Q905" i="1"/>
  <c r="Q906" i="1"/>
  <c r="Q907" i="1"/>
  <c r="Q908" i="1"/>
  <c r="Q909" i="1"/>
  <c r="Q910" i="1"/>
  <c r="Q911" i="1"/>
  <c r="Q912" i="1"/>
  <c r="Q913" i="1"/>
  <c r="Q914" i="1"/>
  <c r="Q915" i="1"/>
  <c r="Q916" i="1"/>
  <c r="Q917" i="1"/>
  <c r="Q918" i="1"/>
  <c r="Q919" i="1"/>
  <c r="Q920" i="1"/>
  <c r="Q921" i="1"/>
  <c r="Q922" i="1"/>
  <c r="Q923" i="1"/>
  <c r="Q924" i="1"/>
  <c r="Q925" i="1"/>
  <c r="Q926" i="1"/>
  <c r="Q927" i="1"/>
  <c r="Q928" i="1"/>
  <c r="Q929" i="1"/>
  <c r="Q930" i="1"/>
  <c r="Q931" i="1"/>
  <c r="Q932" i="1"/>
  <c r="Q933" i="1"/>
  <c r="Q934" i="1"/>
  <c r="Q935" i="1"/>
  <c r="Q936" i="1"/>
  <c r="Q937" i="1"/>
  <c r="Q938" i="1"/>
  <c r="Q939" i="1"/>
  <c r="Q940" i="1"/>
  <c r="Q941" i="1"/>
  <c r="Q942" i="1"/>
  <c r="Q943" i="1"/>
  <c r="Q944" i="1"/>
  <c r="Q945" i="1"/>
  <c r="Q946" i="1"/>
  <c r="Q947" i="1"/>
  <c r="Q948" i="1"/>
  <c r="Q949" i="1"/>
  <c r="Q950" i="1"/>
  <c r="Q951" i="1"/>
  <c r="Q952" i="1"/>
  <c r="Q953" i="1"/>
  <c r="Q954" i="1"/>
  <c r="Q955" i="1"/>
  <c r="Q956" i="1"/>
  <c r="Q957" i="1"/>
  <c r="Q958" i="1"/>
  <c r="Q959" i="1"/>
  <c r="Q960" i="1"/>
  <c r="Q961" i="1"/>
  <c r="Q962" i="1"/>
  <c r="Q963" i="1"/>
  <c r="Q964" i="1"/>
  <c r="Q965" i="1"/>
  <c r="Q966" i="1"/>
  <c r="Q967" i="1"/>
  <c r="Q968" i="1"/>
  <c r="Q969" i="1"/>
  <c r="Q970" i="1"/>
  <c r="Q971" i="1"/>
  <c r="Q972" i="1"/>
  <c r="Q973" i="1"/>
  <c r="Q974" i="1"/>
  <c r="Q975" i="1"/>
  <c r="Q976" i="1"/>
  <c r="Q977" i="1"/>
  <c r="Q978" i="1"/>
  <c r="Q979" i="1"/>
  <c r="Q980" i="1"/>
  <c r="Q981" i="1"/>
  <c r="Q982" i="1"/>
  <c r="Q983" i="1"/>
  <c r="Q984" i="1"/>
  <c r="Q985" i="1"/>
  <c r="Q986" i="1"/>
  <c r="Q987" i="1"/>
  <c r="Q988" i="1"/>
  <c r="Q989" i="1"/>
  <c r="Q990" i="1"/>
  <c r="Q991" i="1"/>
  <c r="Q992" i="1"/>
  <c r="Q993" i="1"/>
  <c r="Q994" i="1"/>
  <c r="Q995" i="1"/>
  <c r="Q996" i="1"/>
  <c r="Q997" i="1"/>
  <c r="Q998" i="1"/>
  <c r="Q999" i="1"/>
  <c r="Q1000" i="1"/>
  <c r="Q1001" i="1"/>
  <c r="Q1002" i="1"/>
  <c r="Q1003" i="1"/>
  <c r="Q1004" i="1"/>
  <c r="Q1005" i="1"/>
  <c r="Q1006" i="1"/>
  <c r="Q1007" i="1"/>
  <c r="Q1008" i="1"/>
  <c r="Q1009" i="1"/>
  <c r="Q1010" i="1"/>
  <c r="Q1011" i="1"/>
  <c r="Q1012" i="1"/>
  <c r="Q1013" i="1"/>
  <c r="Q1014" i="1"/>
  <c r="Q1015" i="1"/>
  <c r="Q1016" i="1"/>
  <c r="Q1017" i="1"/>
  <c r="Q1018" i="1"/>
  <c r="Q1019" i="1"/>
  <c r="Q1020" i="1"/>
  <c r="Q1021" i="1"/>
  <c r="Q1022" i="1"/>
  <c r="Q1023" i="1"/>
  <c r="Q1024" i="1"/>
  <c r="Q1025" i="1"/>
  <c r="Q1026" i="1"/>
  <c r="Q1027" i="1"/>
  <c r="Q1028" i="1"/>
  <c r="Q1029" i="1"/>
  <c r="Q1030" i="1"/>
  <c r="Q1031" i="1"/>
  <c r="Q1032" i="1"/>
  <c r="Q1033" i="1"/>
  <c r="Q1034" i="1"/>
  <c r="Q1035" i="1"/>
  <c r="Q1036" i="1"/>
  <c r="Q1037" i="1"/>
  <c r="Q1038" i="1"/>
  <c r="Q1039" i="1"/>
  <c r="Q1040" i="1"/>
  <c r="Q1041" i="1"/>
  <c r="Q1042" i="1"/>
  <c r="Q1043" i="1"/>
  <c r="Q1044" i="1"/>
  <c r="Q1045" i="1"/>
  <c r="Q1046" i="1"/>
  <c r="Q1047" i="1"/>
  <c r="Q1048" i="1"/>
  <c r="Q1049" i="1"/>
  <c r="Q1050" i="1"/>
  <c r="Q1051" i="1"/>
  <c r="Q1052" i="1"/>
  <c r="Q1053" i="1"/>
  <c r="Q1054" i="1"/>
  <c r="Q1055" i="1"/>
  <c r="Q1056" i="1"/>
  <c r="Q1057" i="1"/>
  <c r="Q1058" i="1"/>
  <c r="Q1059" i="1"/>
  <c r="Q1060" i="1"/>
  <c r="Q1061" i="1"/>
  <c r="Q1062" i="1"/>
  <c r="Q1063" i="1"/>
  <c r="Q1064" i="1"/>
  <c r="Q1065" i="1"/>
  <c r="Q1066" i="1"/>
  <c r="Q1067" i="1"/>
  <c r="Q1068" i="1"/>
  <c r="Q1069" i="1"/>
  <c r="Q1070" i="1"/>
  <c r="Q1071" i="1"/>
  <c r="Q1072" i="1"/>
  <c r="Q1073" i="1"/>
  <c r="Q1074" i="1"/>
  <c r="Q1075" i="1"/>
  <c r="Q1076" i="1"/>
  <c r="Q1077" i="1"/>
  <c r="Q1078" i="1"/>
  <c r="Q1079" i="1"/>
  <c r="Q1080" i="1"/>
  <c r="Q1081" i="1"/>
  <c r="Q1082" i="1"/>
  <c r="Q1083" i="1"/>
  <c r="Q1084" i="1"/>
  <c r="Q1085" i="1"/>
  <c r="Q1086" i="1"/>
  <c r="Q1087" i="1"/>
  <c r="Q1088" i="1"/>
  <c r="Q1089" i="1"/>
  <c r="Q1090" i="1"/>
  <c r="Q1091" i="1"/>
  <c r="Q1092" i="1"/>
  <c r="Q1093" i="1"/>
  <c r="Q1094" i="1"/>
  <c r="Q1095" i="1"/>
  <c r="Q1096" i="1"/>
  <c r="Q1097" i="1"/>
  <c r="Q1098" i="1"/>
  <c r="Q1099" i="1"/>
  <c r="Q1100" i="1"/>
  <c r="Q1101" i="1"/>
  <c r="Q1102" i="1"/>
  <c r="Q1103" i="1"/>
  <c r="Q1104" i="1"/>
  <c r="Q1105" i="1"/>
  <c r="Q1106" i="1"/>
  <c r="Q1107" i="1"/>
  <c r="Q1108" i="1"/>
  <c r="Q1109" i="1"/>
  <c r="Q1110" i="1"/>
  <c r="Q1111" i="1"/>
  <c r="Q1112" i="1"/>
  <c r="Q1113" i="1"/>
  <c r="Q1114" i="1"/>
  <c r="Q1115" i="1"/>
  <c r="Q1116" i="1"/>
  <c r="Q1117" i="1"/>
  <c r="Q1118" i="1"/>
  <c r="Q1119" i="1"/>
  <c r="Q1120" i="1"/>
  <c r="Q1121" i="1"/>
  <c r="Q1122" i="1"/>
  <c r="Q1123" i="1"/>
  <c r="Q1124" i="1"/>
  <c r="Q1125" i="1"/>
  <c r="Q1126" i="1"/>
  <c r="Q1127" i="1"/>
  <c r="Q1128" i="1"/>
  <c r="Q1129" i="1"/>
  <c r="Q1130" i="1"/>
  <c r="Q1131" i="1"/>
  <c r="Q1132" i="1"/>
  <c r="Q1133" i="1"/>
  <c r="Q1134" i="1"/>
  <c r="Q1135" i="1"/>
  <c r="Q1136" i="1"/>
  <c r="Q1137" i="1"/>
  <c r="Q1138" i="1"/>
  <c r="Q1139" i="1"/>
  <c r="Q1140" i="1"/>
  <c r="Q1141" i="1"/>
  <c r="Q1142" i="1"/>
  <c r="Q1143" i="1"/>
  <c r="Q1144" i="1"/>
  <c r="Q1145" i="1"/>
  <c r="Q1146" i="1"/>
  <c r="Q1147" i="1"/>
  <c r="Q1148" i="1"/>
  <c r="Q1149" i="1"/>
  <c r="Q1150" i="1"/>
  <c r="Q1151" i="1"/>
  <c r="Q1152" i="1"/>
  <c r="Q1153" i="1"/>
  <c r="Q1154" i="1"/>
  <c r="Q1155" i="1"/>
  <c r="Q1156" i="1"/>
  <c r="Q1157" i="1"/>
  <c r="Q1158" i="1"/>
  <c r="Q1159" i="1"/>
  <c r="Q1160" i="1"/>
  <c r="Q1161" i="1"/>
  <c r="Q1162" i="1"/>
  <c r="Q1163" i="1"/>
  <c r="Q1164" i="1"/>
  <c r="Q1165" i="1"/>
  <c r="Q1166" i="1"/>
  <c r="Q1167" i="1"/>
  <c r="Q1168" i="1"/>
  <c r="Q1169" i="1"/>
  <c r="Q1170" i="1"/>
  <c r="Q1171" i="1"/>
  <c r="Q1172" i="1"/>
  <c r="Q1173" i="1"/>
  <c r="Q1174" i="1"/>
  <c r="Q1175" i="1"/>
  <c r="Q1176" i="1"/>
  <c r="Q1177" i="1"/>
  <c r="Q1178" i="1"/>
  <c r="Q1179" i="1"/>
  <c r="Q1180" i="1"/>
  <c r="Q1181" i="1"/>
  <c r="Q1182" i="1"/>
  <c r="Q1183" i="1"/>
  <c r="Q1184" i="1"/>
  <c r="Q1185" i="1"/>
  <c r="Q1186" i="1"/>
  <c r="Q1187" i="1"/>
  <c r="Q1188" i="1"/>
  <c r="Q1189" i="1"/>
  <c r="Q1190" i="1"/>
  <c r="Q1191" i="1"/>
  <c r="Q1192" i="1"/>
  <c r="Q1193" i="1"/>
  <c r="Q1194" i="1"/>
  <c r="Q1195" i="1"/>
  <c r="Q1196" i="1"/>
  <c r="Q1197" i="1"/>
  <c r="Q1198" i="1"/>
  <c r="Q1199" i="1"/>
  <c r="Q1200" i="1"/>
  <c r="Q1201" i="1"/>
  <c r="Q1202" i="1"/>
  <c r="Q1203" i="1"/>
  <c r="Q1204" i="1"/>
  <c r="Q1205" i="1"/>
  <c r="Q1206" i="1"/>
  <c r="Q1207" i="1"/>
  <c r="Q1208" i="1"/>
  <c r="Q1209" i="1"/>
  <c r="Q1210" i="1"/>
  <c r="Q1211" i="1"/>
  <c r="Q1212" i="1"/>
  <c r="Q1213" i="1"/>
  <c r="Q1214" i="1"/>
  <c r="Q1215" i="1"/>
  <c r="Q1216" i="1"/>
  <c r="Q1217" i="1"/>
  <c r="Q1218" i="1"/>
  <c r="Q1219" i="1"/>
  <c r="Q1220" i="1"/>
  <c r="Q1221" i="1"/>
  <c r="Q1222" i="1"/>
  <c r="Q1223" i="1"/>
  <c r="Q1224" i="1"/>
  <c r="Q1225" i="1"/>
  <c r="Q1226" i="1"/>
  <c r="Q1227" i="1"/>
  <c r="Q1228" i="1"/>
  <c r="Q1229" i="1"/>
  <c r="Q1230" i="1"/>
  <c r="Q1231" i="1"/>
  <c r="Q1232" i="1"/>
  <c r="Q1233" i="1"/>
  <c r="Q1234" i="1"/>
  <c r="Q1235" i="1"/>
  <c r="Q1236" i="1"/>
  <c r="Q1237" i="1"/>
  <c r="Q1238" i="1"/>
  <c r="Q1239" i="1"/>
  <c r="Q1240" i="1"/>
  <c r="Q1241" i="1"/>
  <c r="Q1242" i="1"/>
  <c r="Q1243" i="1"/>
  <c r="Q1244" i="1"/>
  <c r="Q1245" i="1"/>
  <c r="Q1246" i="1"/>
  <c r="Q1247" i="1"/>
  <c r="Q1248" i="1"/>
  <c r="Q1249" i="1"/>
  <c r="Q1250" i="1"/>
  <c r="Q1251" i="1"/>
  <c r="Q1252" i="1"/>
  <c r="Q1253" i="1"/>
  <c r="Q1254" i="1"/>
  <c r="Q1255" i="1"/>
  <c r="Q1256" i="1"/>
  <c r="Q1257" i="1"/>
  <c r="Q1258" i="1"/>
  <c r="Q1259" i="1"/>
  <c r="Q1260" i="1"/>
  <c r="Q1261" i="1"/>
  <c r="Q1262" i="1"/>
  <c r="Q1263" i="1"/>
  <c r="Q1264" i="1"/>
  <c r="Q1265" i="1"/>
  <c r="Q1266" i="1"/>
  <c r="Q1267" i="1"/>
  <c r="Q1268" i="1"/>
  <c r="Q1269" i="1"/>
  <c r="Q1270" i="1"/>
  <c r="Q1271" i="1"/>
  <c r="Q1272" i="1"/>
  <c r="Q1273" i="1"/>
  <c r="Q1274" i="1"/>
  <c r="Q1275" i="1"/>
  <c r="Q1276" i="1"/>
  <c r="Q1277" i="1"/>
  <c r="Q1278" i="1"/>
  <c r="Q1279" i="1"/>
  <c r="Q1280" i="1"/>
  <c r="Q1281" i="1"/>
  <c r="Q1282" i="1"/>
  <c r="Q1283" i="1"/>
  <c r="Q1284" i="1"/>
  <c r="Q1285" i="1"/>
  <c r="Q1286" i="1"/>
  <c r="Q1287" i="1"/>
  <c r="Q1288" i="1"/>
  <c r="Q1289" i="1"/>
  <c r="Q1290" i="1"/>
  <c r="Q1291" i="1"/>
  <c r="Q1292" i="1"/>
  <c r="Q1293" i="1"/>
  <c r="Q1294" i="1"/>
  <c r="Q1295" i="1"/>
  <c r="Q1296" i="1"/>
  <c r="Q1297" i="1"/>
  <c r="Q1298" i="1"/>
  <c r="Q1299" i="1"/>
  <c r="Q1300" i="1"/>
  <c r="Q1301" i="1"/>
  <c r="Q1302" i="1"/>
  <c r="Q1303" i="1"/>
  <c r="Q1304" i="1"/>
  <c r="Q1305" i="1"/>
  <c r="Q1306" i="1"/>
  <c r="Q1307" i="1"/>
  <c r="Q1308" i="1"/>
  <c r="Q1309" i="1"/>
  <c r="Q1310" i="1"/>
  <c r="Q1311" i="1"/>
  <c r="Q1312" i="1"/>
  <c r="Q1313" i="1"/>
  <c r="Q1314" i="1"/>
  <c r="Q1315" i="1"/>
  <c r="Q1316" i="1"/>
  <c r="Q2" i="1"/>
  <c r="H3" i="1"/>
  <c r="H4" i="1"/>
  <c r="H5" i="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H335" i="1"/>
  <c r="H336" i="1"/>
  <c r="H337" i="1"/>
  <c r="H338" i="1"/>
  <c r="H339" i="1"/>
  <c r="H340" i="1"/>
  <c r="H341" i="1"/>
  <c r="H342" i="1"/>
  <c r="H343" i="1"/>
  <c r="H344" i="1"/>
  <c r="H345" i="1"/>
  <c r="H346" i="1"/>
  <c r="H347" i="1"/>
  <c r="H348" i="1"/>
  <c r="H349" i="1"/>
  <c r="H350" i="1"/>
  <c r="H351" i="1"/>
  <c r="H352" i="1"/>
  <c r="H353" i="1"/>
  <c r="H354" i="1"/>
  <c r="H355" i="1"/>
  <c r="H356" i="1"/>
  <c r="H357" i="1"/>
  <c r="H358" i="1"/>
  <c r="H359" i="1"/>
  <c r="H360" i="1"/>
  <c r="H361" i="1"/>
  <c r="H362" i="1"/>
  <c r="H363" i="1"/>
  <c r="H364" i="1"/>
  <c r="H365" i="1"/>
  <c r="H366" i="1"/>
  <c r="H367" i="1"/>
  <c r="H368" i="1"/>
  <c r="H369" i="1"/>
  <c r="H370" i="1"/>
  <c r="H371" i="1"/>
  <c r="H372" i="1"/>
  <c r="H373" i="1"/>
  <c r="H374" i="1"/>
  <c r="H375" i="1"/>
  <c r="H376" i="1"/>
  <c r="H377" i="1"/>
  <c r="H378" i="1"/>
  <c r="H379" i="1"/>
  <c r="H380" i="1"/>
  <c r="H381" i="1"/>
  <c r="H382" i="1"/>
  <c r="H383" i="1"/>
  <c r="H384" i="1"/>
  <c r="H385" i="1"/>
  <c r="H386" i="1"/>
  <c r="H387" i="1"/>
  <c r="H388" i="1"/>
  <c r="H389" i="1"/>
  <c r="H390" i="1"/>
  <c r="H391" i="1"/>
  <c r="H392" i="1"/>
  <c r="H393" i="1"/>
  <c r="H394" i="1"/>
  <c r="H395" i="1"/>
  <c r="H396" i="1"/>
  <c r="H397" i="1"/>
  <c r="H398" i="1"/>
  <c r="H399" i="1"/>
  <c r="H400" i="1"/>
  <c r="H401" i="1"/>
  <c r="H402" i="1"/>
  <c r="H403" i="1"/>
  <c r="H404" i="1"/>
  <c r="H405" i="1"/>
  <c r="H406" i="1"/>
  <c r="H407" i="1"/>
  <c r="H408" i="1"/>
  <c r="H409" i="1"/>
  <c r="H410" i="1"/>
  <c r="H411" i="1"/>
  <c r="H412" i="1"/>
  <c r="H413" i="1"/>
  <c r="H414" i="1"/>
  <c r="H415" i="1"/>
  <c r="H416" i="1"/>
  <c r="H417" i="1"/>
  <c r="H418" i="1"/>
  <c r="H419" i="1"/>
  <c r="H420" i="1"/>
  <c r="H421" i="1"/>
  <c r="H422" i="1"/>
  <c r="H423" i="1"/>
  <c r="H424" i="1"/>
  <c r="H425" i="1"/>
  <c r="H426" i="1"/>
  <c r="H427" i="1"/>
  <c r="H428" i="1"/>
  <c r="H429" i="1"/>
  <c r="H430" i="1"/>
  <c r="H431" i="1"/>
  <c r="H432" i="1"/>
  <c r="H433" i="1"/>
  <c r="H434" i="1"/>
  <c r="H435" i="1"/>
  <c r="H436" i="1"/>
  <c r="H437" i="1"/>
  <c r="H438" i="1"/>
  <c r="H439" i="1"/>
  <c r="H440" i="1"/>
  <c r="H441" i="1"/>
  <c r="H442" i="1"/>
  <c r="H443" i="1"/>
  <c r="H444" i="1"/>
  <c r="H445" i="1"/>
  <c r="H446" i="1"/>
  <c r="H447" i="1"/>
  <c r="H448" i="1"/>
  <c r="H449" i="1"/>
  <c r="H450" i="1"/>
  <c r="H451" i="1"/>
  <c r="H452" i="1"/>
  <c r="H453" i="1"/>
  <c r="H454" i="1"/>
  <c r="H455" i="1"/>
  <c r="H456" i="1"/>
  <c r="H457" i="1"/>
  <c r="H458" i="1"/>
  <c r="H459" i="1"/>
  <c r="H460" i="1"/>
  <c r="H461" i="1"/>
  <c r="H462" i="1"/>
  <c r="H463" i="1"/>
  <c r="H464" i="1"/>
  <c r="H465" i="1"/>
  <c r="H466" i="1"/>
  <c r="H467" i="1"/>
  <c r="H468" i="1"/>
  <c r="H469" i="1"/>
  <c r="H470" i="1"/>
  <c r="H471" i="1"/>
  <c r="H472" i="1"/>
  <c r="H473" i="1"/>
  <c r="H474" i="1"/>
  <c r="H475" i="1"/>
  <c r="H476" i="1"/>
  <c r="H477" i="1"/>
  <c r="H478" i="1"/>
  <c r="H479" i="1"/>
  <c r="H480" i="1"/>
  <c r="H481" i="1"/>
  <c r="H482" i="1"/>
  <c r="H483" i="1"/>
  <c r="H484" i="1"/>
  <c r="H485" i="1"/>
  <c r="H486" i="1"/>
  <c r="H487" i="1"/>
  <c r="H488" i="1"/>
  <c r="H489" i="1"/>
  <c r="H490" i="1"/>
  <c r="H491" i="1"/>
  <c r="H492" i="1"/>
  <c r="H493" i="1"/>
  <c r="H494" i="1"/>
  <c r="H495" i="1"/>
  <c r="H496" i="1"/>
  <c r="H497" i="1"/>
  <c r="H498" i="1"/>
  <c r="H499" i="1"/>
  <c r="H500" i="1"/>
  <c r="H501" i="1"/>
  <c r="H502" i="1"/>
  <c r="H503" i="1"/>
  <c r="H504" i="1"/>
  <c r="H505" i="1"/>
  <c r="H506" i="1"/>
  <c r="H507" i="1"/>
  <c r="H508" i="1"/>
  <c r="H509" i="1"/>
  <c r="H510" i="1"/>
  <c r="H511" i="1"/>
  <c r="H512" i="1"/>
  <c r="H513" i="1"/>
  <c r="H514" i="1"/>
  <c r="H515" i="1"/>
  <c r="H516" i="1"/>
  <c r="H517" i="1"/>
  <c r="H518" i="1"/>
  <c r="H519" i="1"/>
  <c r="H520" i="1"/>
  <c r="H521" i="1"/>
  <c r="H522" i="1"/>
  <c r="H523" i="1"/>
  <c r="H524" i="1"/>
  <c r="H525" i="1"/>
  <c r="H526" i="1"/>
  <c r="H527" i="1"/>
  <c r="H528" i="1"/>
  <c r="H529" i="1"/>
  <c r="H530" i="1"/>
  <c r="H531" i="1"/>
  <c r="H532" i="1"/>
  <c r="H533" i="1"/>
  <c r="H534" i="1"/>
  <c r="H535" i="1"/>
  <c r="H536" i="1"/>
  <c r="H537" i="1"/>
  <c r="H538" i="1"/>
  <c r="H539" i="1"/>
  <c r="H540" i="1"/>
  <c r="H541" i="1"/>
  <c r="H542" i="1"/>
  <c r="H543" i="1"/>
  <c r="H544" i="1"/>
  <c r="H545" i="1"/>
  <c r="H546" i="1"/>
  <c r="H547" i="1"/>
  <c r="H548" i="1"/>
  <c r="H549" i="1"/>
  <c r="H550" i="1"/>
  <c r="H551" i="1"/>
  <c r="H552" i="1"/>
  <c r="H553" i="1"/>
  <c r="H554" i="1"/>
  <c r="H555" i="1"/>
  <c r="H556" i="1"/>
  <c r="H557" i="1"/>
  <c r="H558" i="1"/>
  <c r="H559" i="1"/>
  <c r="H560" i="1"/>
  <c r="H561" i="1"/>
  <c r="H562" i="1"/>
  <c r="H563" i="1"/>
  <c r="H564" i="1"/>
  <c r="H565" i="1"/>
  <c r="H566" i="1"/>
  <c r="H567" i="1"/>
  <c r="H568" i="1"/>
  <c r="H569" i="1"/>
  <c r="H570" i="1"/>
  <c r="H571" i="1"/>
  <c r="H572" i="1"/>
  <c r="H573" i="1"/>
  <c r="H574" i="1"/>
  <c r="H575" i="1"/>
  <c r="H576" i="1"/>
  <c r="H577" i="1"/>
  <c r="H578" i="1"/>
  <c r="H579" i="1"/>
  <c r="H580" i="1"/>
  <c r="H581" i="1"/>
  <c r="H582" i="1"/>
  <c r="H583" i="1"/>
  <c r="H584" i="1"/>
  <c r="H585" i="1"/>
  <c r="H586" i="1"/>
  <c r="H587" i="1"/>
  <c r="H588" i="1"/>
  <c r="H589" i="1"/>
  <c r="H590" i="1"/>
  <c r="H591" i="1"/>
  <c r="H592" i="1"/>
  <c r="H593" i="1"/>
  <c r="H594" i="1"/>
  <c r="H595" i="1"/>
  <c r="H596" i="1"/>
  <c r="H597" i="1"/>
  <c r="H598" i="1"/>
  <c r="H599" i="1"/>
  <c r="H600" i="1"/>
  <c r="H601" i="1"/>
  <c r="H602" i="1"/>
  <c r="H603" i="1"/>
  <c r="H604" i="1"/>
  <c r="H605" i="1"/>
  <c r="H606" i="1"/>
  <c r="H607" i="1"/>
  <c r="H608" i="1"/>
  <c r="H609" i="1"/>
  <c r="H610" i="1"/>
  <c r="H611" i="1"/>
  <c r="H612" i="1"/>
  <c r="H613" i="1"/>
  <c r="H614" i="1"/>
  <c r="H615" i="1"/>
  <c r="H616" i="1"/>
  <c r="H617" i="1"/>
  <c r="H618" i="1"/>
  <c r="H619" i="1"/>
  <c r="H620" i="1"/>
  <c r="H621" i="1"/>
  <c r="H622" i="1"/>
  <c r="H623" i="1"/>
  <c r="H624" i="1"/>
  <c r="H625" i="1"/>
  <c r="H626" i="1"/>
  <c r="H627" i="1"/>
  <c r="H628" i="1"/>
  <c r="H629" i="1"/>
  <c r="H630" i="1"/>
  <c r="H631" i="1"/>
  <c r="H632" i="1"/>
  <c r="H633" i="1"/>
  <c r="H634" i="1"/>
  <c r="H635" i="1"/>
  <c r="H636" i="1"/>
  <c r="H637" i="1"/>
  <c r="H638" i="1"/>
  <c r="H639" i="1"/>
  <c r="H640" i="1"/>
  <c r="H641" i="1"/>
  <c r="H642" i="1"/>
  <c r="H643" i="1"/>
  <c r="H644" i="1"/>
  <c r="H645" i="1"/>
  <c r="H646" i="1"/>
  <c r="H647" i="1"/>
  <c r="H648" i="1"/>
  <c r="H649" i="1"/>
  <c r="H650" i="1"/>
  <c r="H651" i="1"/>
  <c r="H652" i="1"/>
  <c r="H653" i="1"/>
  <c r="H654" i="1"/>
  <c r="H655" i="1"/>
  <c r="H656" i="1"/>
  <c r="H657" i="1"/>
  <c r="H658" i="1"/>
  <c r="H659" i="1"/>
  <c r="H660" i="1"/>
  <c r="H661" i="1"/>
  <c r="H662" i="1"/>
  <c r="H663" i="1"/>
  <c r="H664" i="1"/>
  <c r="H665" i="1"/>
  <c r="H666" i="1"/>
  <c r="H667" i="1"/>
  <c r="H668" i="1"/>
  <c r="H669" i="1"/>
  <c r="H670" i="1"/>
  <c r="H671" i="1"/>
  <c r="H672" i="1"/>
  <c r="H673" i="1"/>
  <c r="H674" i="1"/>
  <c r="H675" i="1"/>
  <c r="H676" i="1"/>
  <c r="H677" i="1"/>
  <c r="H678" i="1"/>
  <c r="H679" i="1"/>
  <c r="H680" i="1"/>
  <c r="H681" i="1"/>
  <c r="H682" i="1"/>
  <c r="H683" i="1"/>
  <c r="H684" i="1"/>
  <c r="H685" i="1"/>
  <c r="H686" i="1"/>
  <c r="H687" i="1"/>
  <c r="H688" i="1"/>
  <c r="H689" i="1"/>
  <c r="H690" i="1"/>
  <c r="H691" i="1"/>
  <c r="H692" i="1"/>
  <c r="H693" i="1"/>
  <c r="H694" i="1"/>
  <c r="H695" i="1"/>
  <c r="H696" i="1"/>
  <c r="H697" i="1"/>
  <c r="H698" i="1"/>
  <c r="H699" i="1"/>
  <c r="H700" i="1"/>
  <c r="H701" i="1"/>
  <c r="H702" i="1"/>
  <c r="H703" i="1"/>
  <c r="H704" i="1"/>
  <c r="H705" i="1"/>
  <c r="H706" i="1"/>
  <c r="H707" i="1"/>
  <c r="H708" i="1"/>
  <c r="H709" i="1"/>
  <c r="H710" i="1"/>
  <c r="H711" i="1"/>
  <c r="H712" i="1"/>
  <c r="H713" i="1"/>
  <c r="H714" i="1"/>
  <c r="H715" i="1"/>
  <c r="H716" i="1"/>
  <c r="H717" i="1"/>
  <c r="H718" i="1"/>
  <c r="H719" i="1"/>
  <c r="H720" i="1"/>
  <c r="H721" i="1"/>
  <c r="H722" i="1"/>
  <c r="H723" i="1"/>
  <c r="H724" i="1"/>
  <c r="H725" i="1"/>
  <c r="H726" i="1"/>
  <c r="H727" i="1"/>
  <c r="H728" i="1"/>
  <c r="H729" i="1"/>
  <c r="H730" i="1"/>
  <c r="H731" i="1"/>
  <c r="H732" i="1"/>
  <c r="H733" i="1"/>
  <c r="H734" i="1"/>
  <c r="H735" i="1"/>
  <c r="H736" i="1"/>
  <c r="H737" i="1"/>
  <c r="H738" i="1"/>
  <c r="H739" i="1"/>
  <c r="H740" i="1"/>
  <c r="H741" i="1"/>
  <c r="H742" i="1"/>
  <c r="H743" i="1"/>
  <c r="H744" i="1"/>
  <c r="H745" i="1"/>
  <c r="H746" i="1"/>
  <c r="H747" i="1"/>
  <c r="H748" i="1"/>
  <c r="H749" i="1"/>
  <c r="H750" i="1"/>
  <c r="H751" i="1"/>
  <c r="H752" i="1"/>
  <c r="H753" i="1"/>
  <c r="H754" i="1"/>
  <c r="H755" i="1"/>
  <c r="H756" i="1"/>
  <c r="H757" i="1"/>
  <c r="H758" i="1"/>
  <c r="H759" i="1"/>
  <c r="H760" i="1"/>
  <c r="H761" i="1"/>
  <c r="H762" i="1"/>
  <c r="H763" i="1"/>
  <c r="H764" i="1"/>
  <c r="H765" i="1"/>
  <c r="H766" i="1"/>
  <c r="H767" i="1"/>
  <c r="H768" i="1"/>
  <c r="H769" i="1"/>
  <c r="H770" i="1"/>
  <c r="H771" i="1"/>
  <c r="H772" i="1"/>
  <c r="H773" i="1"/>
  <c r="H774" i="1"/>
  <c r="H775" i="1"/>
  <c r="H776" i="1"/>
  <c r="H777" i="1"/>
  <c r="H778" i="1"/>
  <c r="H779" i="1"/>
  <c r="H780" i="1"/>
  <c r="H781" i="1"/>
  <c r="H782" i="1"/>
  <c r="H783" i="1"/>
  <c r="H784" i="1"/>
  <c r="H785" i="1"/>
  <c r="H786" i="1"/>
  <c r="H787" i="1"/>
  <c r="H788" i="1"/>
  <c r="H789" i="1"/>
  <c r="H790" i="1"/>
  <c r="H791" i="1"/>
  <c r="H792" i="1"/>
  <c r="H793" i="1"/>
  <c r="H794" i="1"/>
  <c r="H795" i="1"/>
  <c r="H796" i="1"/>
  <c r="H797" i="1"/>
  <c r="H798" i="1"/>
  <c r="H799" i="1"/>
  <c r="H800" i="1"/>
  <c r="H801" i="1"/>
  <c r="H802" i="1"/>
  <c r="H803" i="1"/>
  <c r="H804" i="1"/>
  <c r="H805" i="1"/>
  <c r="H806" i="1"/>
  <c r="H807" i="1"/>
  <c r="H808" i="1"/>
  <c r="H809" i="1"/>
  <c r="H810" i="1"/>
  <c r="H811" i="1"/>
  <c r="H812" i="1"/>
  <c r="H813" i="1"/>
  <c r="H814" i="1"/>
  <c r="H815" i="1"/>
  <c r="H816" i="1"/>
  <c r="H817" i="1"/>
  <c r="H818" i="1"/>
  <c r="H819" i="1"/>
  <c r="H820" i="1"/>
  <c r="H821" i="1"/>
  <c r="H822" i="1"/>
  <c r="H823" i="1"/>
  <c r="H824" i="1"/>
  <c r="H825" i="1"/>
  <c r="H826" i="1"/>
  <c r="H827" i="1"/>
  <c r="H828" i="1"/>
  <c r="H829" i="1"/>
  <c r="H830" i="1"/>
  <c r="H831" i="1"/>
  <c r="H832" i="1"/>
  <c r="H833" i="1"/>
  <c r="H834" i="1"/>
  <c r="H835" i="1"/>
  <c r="H836" i="1"/>
  <c r="H837" i="1"/>
  <c r="H838" i="1"/>
  <c r="H839" i="1"/>
  <c r="H840" i="1"/>
  <c r="H841" i="1"/>
  <c r="H842" i="1"/>
  <c r="H843" i="1"/>
  <c r="H844" i="1"/>
  <c r="H845" i="1"/>
  <c r="H846" i="1"/>
  <c r="H847" i="1"/>
  <c r="H848" i="1"/>
  <c r="H849" i="1"/>
  <c r="H850" i="1"/>
  <c r="H851" i="1"/>
  <c r="H852" i="1"/>
  <c r="H853" i="1"/>
  <c r="H854" i="1"/>
  <c r="H855" i="1"/>
  <c r="H856" i="1"/>
  <c r="H857" i="1"/>
  <c r="H858" i="1"/>
  <c r="H859" i="1"/>
  <c r="H860" i="1"/>
  <c r="H861" i="1"/>
  <c r="H862" i="1"/>
  <c r="H863" i="1"/>
  <c r="H864" i="1"/>
  <c r="H865" i="1"/>
  <c r="H866" i="1"/>
  <c r="H867" i="1"/>
  <c r="H868" i="1"/>
  <c r="H869" i="1"/>
  <c r="H870" i="1"/>
  <c r="H871" i="1"/>
  <c r="H872" i="1"/>
  <c r="H873" i="1"/>
  <c r="H874" i="1"/>
  <c r="H875" i="1"/>
  <c r="H876" i="1"/>
  <c r="H877" i="1"/>
  <c r="H878" i="1"/>
  <c r="H879" i="1"/>
  <c r="H880" i="1"/>
  <c r="H881" i="1"/>
  <c r="H882" i="1"/>
  <c r="H883" i="1"/>
  <c r="H884" i="1"/>
  <c r="H885" i="1"/>
  <c r="H886" i="1"/>
  <c r="H887" i="1"/>
  <c r="H888" i="1"/>
  <c r="H889" i="1"/>
  <c r="H890" i="1"/>
  <c r="H891" i="1"/>
  <c r="H892" i="1"/>
  <c r="H893" i="1"/>
  <c r="H894" i="1"/>
  <c r="H895" i="1"/>
  <c r="H896" i="1"/>
  <c r="H897" i="1"/>
  <c r="H898" i="1"/>
  <c r="H899" i="1"/>
  <c r="H900" i="1"/>
  <c r="H901" i="1"/>
  <c r="H902" i="1"/>
  <c r="H903" i="1"/>
  <c r="H904" i="1"/>
  <c r="H905" i="1"/>
  <c r="H906" i="1"/>
  <c r="H907" i="1"/>
  <c r="H908" i="1"/>
  <c r="H909" i="1"/>
  <c r="H910" i="1"/>
  <c r="H911" i="1"/>
  <c r="H912" i="1"/>
  <c r="H913" i="1"/>
  <c r="H914" i="1"/>
  <c r="H915" i="1"/>
  <c r="H916" i="1"/>
  <c r="H917" i="1"/>
  <c r="H918" i="1"/>
  <c r="H919" i="1"/>
  <c r="H920" i="1"/>
  <c r="H921" i="1"/>
  <c r="H922" i="1"/>
  <c r="H923" i="1"/>
  <c r="H924" i="1"/>
  <c r="H925" i="1"/>
  <c r="H926" i="1"/>
  <c r="H927" i="1"/>
  <c r="H928" i="1"/>
  <c r="H929" i="1"/>
  <c r="H930" i="1"/>
  <c r="H931" i="1"/>
  <c r="H932" i="1"/>
  <c r="H933" i="1"/>
  <c r="H934" i="1"/>
  <c r="H935" i="1"/>
  <c r="H936" i="1"/>
  <c r="H937" i="1"/>
  <c r="H938" i="1"/>
  <c r="H939" i="1"/>
  <c r="H940" i="1"/>
  <c r="H941" i="1"/>
  <c r="H942" i="1"/>
  <c r="H943" i="1"/>
  <c r="H944" i="1"/>
  <c r="H945" i="1"/>
  <c r="H946" i="1"/>
  <c r="H947" i="1"/>
  <c r="H948" i="1"/>
  <c r="H949" i="1"/>
  <c r="H950" i="1"/>
  <c r="H951" i="1"/>
  <c r="H952" i="1"/>
  <c r="H953" i="1"/>
  <c r="H954" i="1"/>
  <c r="H955" i="1"/>
  <c r="H956" i="1"/>
  <c r="H957" i="1"/>
  <c r="H958" i="1"/>
  <c r="H959" i="1"/>
  <c r="H960" i="1"/>
  <c r="H961" i="1"/>
  <c r="H962" i="1"/>
  <c r="H963" i="1"/>
  <c r="H964" i="1"/>
  <c r="H965" i="1"/>
  <c r="H966" i="1"/>
  <c r="H967" i="1"/>
  <c r="H968" i="1"/>
  <c r="H969" i="1"/>
  <c r="H970" i="1"/>
  <c r="H971" i="1"/>
  <c r="H972" i="1"/>
  <c r="H973" i="1"/>
  <c r="H974" i="1"/>
  <c r="H975" i="1"/>
  <c r="H976" i="1"/>
  <c r="H977" i="1"/>
  <c r="H978" i="1"/>
  <c r="H979" i="1"/>
  <c r="H980" i="1"/>
  <c r="H981" i="1"/>
  <c r="H982" i="1"/>
  <c r="H983" i="1"/>
  <c r="H984" i="1"/>
  <c r="H985" i="1"/>
  <c r="H986" i="1"/>
  <c r="H987" i="1"/>
  <c r="H988" i="1"/>
  <c r="H989" i="1"/>
  <c r="H990" i="1"/>
  <c r="H991" i="1"/>
  <c r="H992" i="1"/>
  <c r="H993" i="1"/>
  <c r="H994" i="1"/>
  <c r="H995" i="1"/>
  <c r="H996" i="1"/>
  <c r="H997" i="1"/>
  <c r="H998" i="1"/>
  <c r="H999" i="1"/>
  <c r="H1000" i="1"/>
  <c r="H1001" i="1"/>
  <c r="H1002" i="1"/>
  <c r="H1003" i="1"/>
  <c r="H1004" i="1"/>
  <c r="H1005" i="1"/>
  <c r="H1006" i="1"/>
  <c r="H1007" i="1"/>
  <c r="H1008" i="1"/>
  <c r="H1009" i="1"/>
  <c r="H1010" i="1"/>
  <c r="H1011" i="1"/>
  <c r="H1012" i="1"/>
  <c r="H1013" i="1"/>
  <c r="H1014" i="1"/>
  <c r="H1015" i="1"/>
  <c r="H1016" i="1"/>
  <c r="H1017" i="1"/>
  <c r="H1018" i="1"/>
  <c r="H1019" i="1"/>
  <c r="H1020" i="1"/>
  <c r="H1021" i="1"/>
  <c r="H1022" i="1"/>
  <c r="H1023" i="1"/>
  <c r="H1024" i="1"/>
  <c r="H1025" i="1"/>
  <c r="H1026" i="1"/>
  <c r="H1027" i="1"/>
  <c r="H1028" i="1"/>
  <c r="H1029" i="1"/>
  <c r="H1030" i="1"/>
  <c r="H1031" i="1"/>
  <c r="H1032" i="1"/>
  <c r="H1033" i="1"/>
  <c r="H1034" i="1"/>
  <c r="H1035" i="1"/>
  <c r="H1036" i="1"/>
  <c r="H1037" i="1"/>
  <c r="H1038" i="1"/>
  <c r="H1039" i="1"/>
  <c r="H1040" i="1"/>
  <c r="H1041" i="1"/>
  <c r="H1042" i="1"/>
  <c r="H1043" i="1"/>
  <c r="H1044" i="1"/>
  <c r="H1045" i="1"/>
  <c r="H1046" i="1"/>
  <c r="H1047" i="1"/>
  <c r="H1048" i="1"/>
  <c r="H1049" i="1"/>
  <c r="H1050" i="1"/>
  <c r="H1051" i="1"/>
  <c r="H1052" i="1"/>
  <c r="H1053" i="1"/>
  <c r="H1054" i="1"/>
  <c r="H1055" i="1"/>
  <c r="H1056" i="1"/>
  <c r="H1057" i="1"/>
  <c r="H1058" i="1"/>
  <c r="H1059" i="1"/>
  <c r="H1060" i="1"/>
  <c r="H1061" i="1"/>
  <c r="H1062" i="1"/>
  <c r="H1063" i="1"/>
  <c r="H1064" i="1"/>
  <c r="H1065" i="1"/>
  <c r="H1066" i="1"/>
  <c r="H1067" i="1"/>
  <c r="H1068" i="1"/>
  <c r="H1069" i="1"/>
  <c r="H1070" i="1"/>
  <c r="H1071" i="1"/>
  <c r="H1072" i="1"/>
  <c r="H1073" i="1"/>
  <c r="H1074" i="1"/>
  <c r="H1075" i="1"/>
  <c r="H1076" i="1"/>
  <c r="H1077" i="1"/>
  <c r="H1078" i="1"/>
  <c r="H1079" i="1"/>
  <c r="H1080" i="1"/>
  <c r="H1081" i="1"/>
  <c r="H1082" i="1"/>
  <c r="H1083" i="1"/>
  <c r="H1084" i="1"/>
  <c r="H1085" i="1"/>
  <c r="H1086" i="1"/>
  <c r="H1087" i="1"/>
  <c r="H1088" i="1"/>
  <c r="H1089" i="1"/>
  <c r="H1090" i="1"/>
  <c r="H1091" i="1"/>
  <c r="H1092" i="1"/>
  <c r="H1093" i="1"/>
  <c r="H1094" i="1"/>
  <c r="H1095" i="1"/>
  <c r="H1096" i="1"/>
  <c r="H1097" i="1"/>
  <c r="H1098" i="1"/>
  <c r="H1099" i="1"/>
  <c r="H1100" i="1"/>
  <c r="H1101" i="1"/>
  <c r="H1102" i="1"/>
  <c r="H1103" i="1"/>
  <c r="H1104" i="1"/>
  <c r="H1105" i="1"/>
  <c r="H1106" i="1"/>
  <c r="H1107" i="1"/>
  <c r="H1108" i="1"/>
  <c r="H1109" i="1"/>
  <c r="H1110" i="1"/>
  <c r="H1111" i="1"/>
  <c r="H1112" i="1"/>
  <c r="H1113" i="1"/>
  <c r="H1114" i="1"/>
  <c r="H1115" i="1"/>
  <c r="H1116" i="1"/>
  <c r="H1117" i="1"/>
  <c r="H1118" i="1"/>
  <c r="H1119" i="1"/>
  <c r="H1120" i="1"/>
  <c r="H1121" i="1"/>
  <c r="H1122" i="1"/>
  <c r="H1123" i="1"/>
  <c r="H1124" i="1"/>
  <c r="H1125" i="1"/>
  <c r="H1126" i="1"/>
  <c r="H1127" i="1"/>
  <c r="H1128" i="1"/>
  <c r="H1129" i="1"/>
  <c r="H1130" i="1"/>
  <c r="H1131" i="1"/>
  <c r="H1132" i="1"/>
  <c r="H1133" i="1"/>
  <c r="H1134" i="1"/>
  <c r="H1135" i="1"/>
  <c r="H1136" i="1"/>
  <c r="H1137" i="1"/>
  <c r="H1138" i="1"/>
  <c r="H1139" i="1"/>
  <c r="H1140" i="1"/>
  <c r="H1141" i="1"/>
  <c r="H1142" i="1"/>
  <c r="H1143" i="1"/>
  <c r="H1144" i="1"/>
  <c r="H1145" i="1"/>
  <c r="H1146" i="1"/>
  <c r="H1147" i="1"/>
  <c r="H1148" i="1"/>
  <c r="H1149" i="1"/>
  <c r="H1150" i="1"/>
  <c r="H1151" i="1"/>
  <c r="H1152" i="1"/>
  <c r="H1153" i="1"/>
  <c r="H1154" i="1"/>
  <c r="H1155" i="1"/>
  <c r="H1156" i="1"/>
  <c r="H1157" i="1"/>
  <c r="H1158" i="1"/>
  <c r="H1159" i="1"/>
  <c r="H1160" i="1"/>
  <c r="H1161" i="1"/>
  <c r="H1162" i="1"/>
  <c r="H1163" i="1"/>
  <c r="H1164" i="1"/>
  <c r="H1165" i="1"/>
  <c r="H1166" i="1"/>
  <c r="H1167" i="1"/>
  <c r="H1168" i="1"/>
  <c r="H1169" i="1"/>
  <c r="H1170" i="1"/>
  <c r="H1171" i="1"/>
  <c r="H1172" i="1"/>
  <c r="H1173" i="1"/>
  <c r="H1174" i="1"/>
  <c r="H1175" i="1"/>
  <c r="H1176" i="1"/>
  <c r="H1177" i="1"/>
  <c r="H1178" i="1"/>
  <c r="H1179" i="1"/>
  <c r="H1180" i="1"/>
  <c r="H1181" i="1"/>
  <c r="H1182" i="1"/>
  <c r="H1183" i="1"/>
  <c r="H1184" i="1"/>
  <c r="H1185" i="1"/>
  <c r="H1186" i="1"/>
  <c r="H1187" i="1"/>
  <c r="H1188" i="1"/>
  <c r="H1189" i="1"/>
  <c r="H1190" i="1"/>
  <c r="H1191" i="1"/>
  <c r="H1192" i="1"/>
  <c r="H1193" i="1"/>
  <c r="H1194" i="1"/>
  <c r="H1195" i="1"/>
  <c r="H1196" i="1"/>
  <c r="H1197" i="1"/>
  <c r="H1198" i="1"/>
  <c r="H1199" i="1"/>
  <c r="H1200" i="1"/>
  <c r="H1201" i="1"/>
  <c r="H1202" i="1"/>
  <c r="H1203" i="1"/>
  <c r="H1204" i="1"/>
  <c r="H1205" i="1"/>
  <c r="H1206" i="1"/>
  <c r="H1207" i="1"/>
  <c r="H1208" i="1"/>
  <c r="H1209" i="1"/>
  <c r="H1210" i="1"/>
  <c r="H1211" i="1"/>
  <c r="H1212" i="1"/>
  <c r="H1213" i="1"/>
  <c r="H1214" i="1"/>
  <c r="H1215" i="1"/>
  <c r="H1216" i="1"/>
  <c r="H1217" i="1"/>
  <c r="H1218" i="1"/>
  <c r="H1219" i="1"/>
  <c r="H1220" i="1"/>
  <c r="H1221" i="1"/>
  <c r="H1222" i="1"/>
  <c r="H1223" i="1"/>
  <c r="H1224" i="1"/>
  <c r="H1225" i="1"/>
  <c r="H1226" i="1"/>
  <c r="H1227" i="1"/>
  <c r="H1228" i="1"/>
  <c r="H1229" i="1"/>
  <c r="H1230" i="1"/>
  <c r="H1231" i="1"/>
  <c r="H1232" i="1"/>
  <c r="H1233" i="1"/>
  <c r="H1234" i="1"/>
  <c r="H1235" i="1"/>
  <c r="H1236" i="1"/>
  <c r="H1237" i="1"/>
  <c r="H1238" i="1"/>
  <c r="H1239" i="1"/>
  <c r="H1240" i="1"/>
  <c r="H1241" i="1"/>
  <c r="H1242" i="1"/>
  <c r="H1243" i="1"/>
  <c r="H1244" i="1"/>
  <c r="H1245" i="1"/>
  <c r="H1246" i="1"/>
  <c r="H1247" i="1"/>
  <c r="H1248" i="1"/>
  <c r="H1249" i="1"/>
  <c r="H1250" i="1"/>
  <c r="H1251" i="1"/>
  <c r="H1252" i="1"/>
  <c r="H1253" i="1"/>
  <c r="H1254" i="1"/>
  <c r="H1255" i="1"/>
  <c r="H1256" i="1"/>
  <c r="H1257" i="1"/>
  <c r="H1258" i="1"/>
  <c r="H1259" i="1"/>
  <c r="H1260" i="1"/>
  <c r="H1261" i="1"/>
  <c r="H1262" i="1"/>
  <c r="H1263" i="1"/>
  <c r="H1264" i="1"/>
  <c r="H1265" i="1"/>
  <c r="H1266" i="1"/>
  <c r="H1267" i="1"/>
  <c r="H1268" i="1"/>
  <c r="H1269" i="1"/>
  <c r="H1270" i="1"/>
  <c r="H1271" i="1"/>
  <c r="H1272" i="1"/>
  <c r="H1273" i="1"/>
  <c r="H1274" i="1"/>
  <c r="H1275" i="1"/>
  <c r="H1276" i="1"/>
  <c r="H1277" i="1"/>
  <c r="H1278" i="1"/>
  <c r="H1279" i="1"/>
  <c r="H1280" i="1"/>
  <c r="H1281" i="1"/>
  <c r="H1282" i="1"/>
  <c r="H1283" i="1"/>
  <c r="H1284" i="1"/>
  <c r="H1285" i="1"/>
  <c r="H1286" i="1"/>
  <c r="H1287" i="1"/>
  <c r="H1288" i="1"/>
  <c r="H1289" i="1"/>
  <c r="H1290" i="1"/>
  <c r="H1291" i="1"/>
  <c r="H1292" i="1"/>
  <c r="H1293" i="1"/>
  <c r="H1294" i="1"/>
  <c r="H1295" i="1"/>
  <c r="H1296" i="1"/>
  <c r="H1297" i="1"/>
  <c r="H1298" i="1"/>
  <c r="H1299" i="1"/>
  <c r="H1300" i="1"/>
  <c r="H1301" i="1"/>
  <c r="H1302" i="1"/>
  <c r="H1303" i="1"/>
  <c r="H1304" i="1"/>
  <c r="H1305" i="1"/>
  <c r="H1306" i="1"/>
  <c r="H1307" i="1"/>
  <c r="H1308" i="1"/>
  <c r="H1309" i="1"/>
  <c r="H1310" i="1"/>
  <c r="H1311" i="1"/>
  <c r="H1312" i="1"/>
  <c r="H1313" i="1"/>
  <c r="H1314" i="1"/>
  <c r="H1315" i="1"/>
  <c r="H1316" i="1"/>
  <c r="H1317" i="1"/>
  <c r="H1318" i="1"/>
  <c r="W1318" i="1" s="1"/>
  <c r="H1319" i="1"/>
  <c r="W1319" i="1" s="1"/>
  <c r="H2" i="1"/>
  <c r="H51" i="4" s="1"/>
  <c r="C10" i="4"/>
  <c r="C11" i="4"/>
  <c r="C15" i="4"/>
  <c r="C16" i="4"/>
  <c r="C17" i="4"/>
  <c r="C18" i="4"/>
  <c r="C19" i="4"/>
  <c r="C20" i="4"/>
  <c r="C21" i="4"/>
  <c r="C25" i="4"/>
  <c r="C26" i="4"/>
  <c r="C27" i="4"/>
  <c r="C28" i="4"/>
  <c r="C29" i="4"/>
  <c r="C30" i="4"/>
  <c r="C31" i="4"/>
  <c r="C32" i="4"/>
  <c r="C33" i="4"/>
  <c r="C34" i="4"/>
  <c r="C35" i="4"/>
  <c r="C36" i="4"/>
  <c r="C37" i="4"/>
  <c r="C38" i="4"/>
  <c r="C42" i="4"/>
  <c r="C43" i="4"/>
  <c r="C44" i="4"/>
  <c r="C45" i="4"/>
  <c r="C46" i="4"/>
  <c r="C47" i="4"/>
  <c r="C48" i="4"/>
  <c r="C49" i="4"/>
  <c r="C50" i="4"/>
  <c r="C51" i="4"/>
  <c r="A11" i="4"/>
  <c r="A12" i="4"/>
  <c r="A15" i="4"/>
  <c r="A16" i="4"/>
  <c r="A17" i="4"/>
  <c r="A18" i="4"/>
  <c r="A19" i="4"/>
  <c r="A20" i="4"/>
  <c r="A21" i="4"/>
  <c r="A22" i="4"/>
  <c r="A25" i="4"/>
  <c r="A26" i="4"/>
  <c r="A27" i="4"/>
  <c r="A28" i="4"/>
  <c r="A29" i="4"/>
  <c r="A30" i="4"/>
  <c r="A31" i="4"/>
  <c r="A32" i="4"/>
  <c r="A33" i="4"/>
  <c r="A34" i="4"/>
  <c r="A35" i="4"/>
  <c r="A36" i="4"/>
  <c r="A37" i="4"/>
  <c r="A38" i="4"/>
  <c r="A39" i="4"/>
  <c r="A42" i="4"/>
  <c r="A43" i="4"/>
  <c r="A44" i="4"/>
  <c r="A45" i="4"/>
  <c r="A46" i="4"/>
  <c r="A47" i="4"/>
  <c r="A48" i="4"/>
  <c r="A49" i="4"/>
  <c r="A50" i="4"/>
  <c r="A51" i="4"/>
  <c r="A52" i="4"/>
  <c r="A53" i="4"/>
  <c r="A55" i="4"/>
  <c r="A57" i="4"/>
  <c r="A58" i="4"/>
  <c r="A59" i="4"/>
  <c r="A60" i="4"/>
  <c r="A61" i="4"/>
  <c r="C52" i="4"/>
  <c r="G41" i="4"/>
  <c r="G40" i="4"/>
  <c r="G24" i="4"/>
  <c r="G23" i="4"/>
  <c r="G14" i="4"/>
  <c r="G13" i="4"/>
  <c r="P1317" i="1"/>
  <c r="P1319" i="1" s="1"/>
  <c r="P1323" i="1" s="1"/>
  <c r="P1324" i="1" s="1"/>
  <c r="P1318" i="1"/>
  <c r="N436" i="3"/>
  <c r="M436" i="3"/>
  <c r="L436" i="3"/>
  <c r="K436" i="3"/>
  <c r="J436" i="3"/>
  <c r="I436" i="3"/>
  <c r="H436" i="3"/>
  <c r="G436" i="3"/>
  <c r="N1317" i="1"/>
  <c r="N1318" i="1"/>
  <c r="Q1318" i="1" s="1"/>
  <c r="N82" i="2"/>
  <c r="M82" i="2"/>
  <c r="L82" i="2"/>
  <c r="K82" i="2"/>
  <c r="J82" i="2"/>
  <c r="V1317" i="1"/>
  <c r="E19" i="4" l="1"/>
  <c r="H36" i="4"/>
  <c r="E49" i="4"/>
  <c r="I52" i="4"/>
  <c r="I28" i="4"/>
  <c r="E20" i="4"/>
  <c r="H37" i="4"/>
  <c r="D34" i="4"/>
  <c r="E51" i="4"/>
  <c r="D21" i="4"/>
  <c r="H28" i="4"/>
  <c r="E27" i="4"/>
  <c r="D17" i="4"/>
  <c r="E34" i="4"/>
  <c r="D18" i="4"/>
  <c r="D33" i="4"/>
  <c r="H42" i="4"/>
  <c r="D49" i="4"/>
  <c r="E21" i="4"/>
  <c r="E36" i="4"/>
  <c r="D35" i="4"/>
  <c r="E25" i="4"/>
  <c r="E42" i="4"/>
  <c r="D51" i="4"/>
  <c r="E26" i="4"/>
  <c r="H10" i="4"/>
  <c r="D25" i="4"/>
  <c r="H29" i="4"/>
  <c r="D47" i="4"/>
  <c r="D48" i="4"/>
  <c r="E37" i="4"/>
  <c r="E38" i="4"/>
  <c r="H11" i="4"/>
  <c r="D32" i="4"/>
  <c r="H21" i="4"/>
  <c r="E35" i="4"/>
  <c r="H38" i="4"/>
  <c r="H27" i="4"/>
  <c r="D37" i="4"/>
  <c r="H44" i="4"/>
  <c r="E50" i="4"/>
  <c r="D19" i="4"/>
  <c r="H26" i="4"/>
  <c r="D20" i="4"/>
  <c r="H52" i="4"/>
  <c r="D36" i="4"/>
  <c r="H43" i="4"/>
  <c r="D52" i="4"/>
  <c r="E52" i="4"/>
  <c r="D26" i="4"/>
  <c r="D38" i="4"/>
  <c r="E10" i="4"/>
  <c r="E28" i="4"/>
  <c r="E43" i="4"/>
  <c r="H15" i="4"/>
  <c r="H30" i="4"/>
  <c r="H45" i="4"/>
  <c r="D27" i="4"/>
  <c r="D42" i="4"/>
  <c r="E11" i="4"/>
  <c r="E29" i="4"/>
  <c r="E44" i="4"/>
  <c r="H16" i="4"/>
  <c r="H31" i="4"/>
  <c r="H46" i="4"/>
  <c r="I18" i="4"/>
  <c r="D10" i="4"/>
  <c r="D28" i="4"/>
  <c r="G28" i="4" s="1"/>
  <c r="D43" i="4"/>
  <c r="E15" i="4"/>
  <c r="E30" i="4"/>
  <c r="E45" i="4"/>
  <c r="H17" i="4"/>
  <c r="H32" i="4"/>
  <c r="H47" i="4"/>
  <c r="D11" i="4"/>
  <c r="D29" i="4"/>
  <c r="D44" i="4"/>
  <c r="E16" i="4"/>
  <c r="E31" i="4"/>
  <c r="E46" i="4"/>
  <c r="H18" i="4"/>
  <c r="H33" i="4"/>
  <c r="H48" i="4"/>
  <c r="I20" i="4"/>
  <c r="D15" i="4"/>
  <c r="D30" i="4"/>
  <c r="D45" i="4"/>
  <c r="E17" i="4"/>
  <c r="E32" i="4"/>
  <c r="E47" i="4"/>
  <c r="H19" i="4"/>
  <c r="H34" i="4"/>
  <c r="H49" i="4"/>
  <c r="H25" i="4"/>
  <c r="D50" i="4"/>
  <c r="D16" i="4"/>
  <c r="D31" i="4"/>
  <c r="D46" i="4"/>
  <c r="E18" i="4"/>
  <c r="E33" i="4"/>
  <c r="E48" i="4"/>
  <c r="H20" i="4"/>
  <c r="H35" i="4"/>
  <c r="H50" i="4"/>
  <c r="I37" i="4"/>
  <c r="W1317" i="1"/>
  <c r="Q1317" i="1"/>
  <c r="N1319" i="1"/>
  <c r="Q1319" i="1" s="1"/>
  <c r="G44" i="4" l="1"/>
  <c r="F49" i="4"/>
  <c r="F45" i="4"/>
  <c r="I799" i="1" s="1"/>
  <c r="W799" i="1" s="1"/>
  <c r="F19" i="4"/>
  <c r="I1252" i="1" s="1"/>
  <c r="W1252" i="1" s="1"/>
  <c r="F26" i="4"/>
  <c r="I57" i="1" s="1"/>
  <c r="W57" i="1" s="1"/>
  <c r="G20" i="4"/>
  <c r="F30" i="4"/>
  <c r="I701" i="1" s="1"/>
  <c r="W701" i="1" s="1"/>
  <c r="F27" i="4"/>
  <c r="I874" i="1" s="1"/>
  <c r="W874" i="1" s="1"/>
  <c r="I1095" i="1"/>
  <c r="W1095" i="1" s="1"/>
  <c r="I263" i="1"/>
  <c r="W263" i="1" s="1"/>
  <c r="I666" i="1"/>
  <c r="W666" i="1" s="1"/>
  <c r="I1214" i="1"/>
  <c r="W1214" i="1" s="1"/>
  <c r="I434" i="1"/>
  <c r="W434" i="1" s="1"/>
  <c r="I262" i="1"/>
  <c r="W262" i="1" s="1"/>
  <c r="I860" i="1"/>
  <c r="W860" i="1" s="1"/>
  <c r="I855" i="1"/>
  <c r="W855" i="1" s="1"/>
  <c r="I1055" i="1"/>
  <c r="W1055" i="1" s="1"/>
  <c r="I348" i="1"/>
  <c r="W348" i="1" s="1"/>
  <c r="I20" i="1"/>
  <c r="W20" i="1" s="1"/>
  <c r="I437" i="1"/>
  <c r="W437" i="1" s="1"/>
  <c r="I58" i="1"/>
  <c r="W58" i="1" s="1"/>
  <c r="I1099" i="1"/>
  <c r="W1099" i="1" s="1"/>
  <c r="I403" i="1"/>
  <c r="W403" i="1" s="1"/>
  <c r="I489" i="1"/>
  <c r="W489" i="1" s="1"/>
  <c r="I935" i="1"/>
  <c r="W935" i="1" s="1"/>
  <c r="I730" i="1"/>
  <c r="W730" i="1" s="1"/>
  <c r="I1250" i="1"/>
  <c r="W1250" i="1" s="1"/>
  <c r="I647" i="1"/>
  <c r="W647" i="1" s="1"/>
  <c r="I293" i="1"/>
  <c r="W293" i="1" s="1"/>
  <c r="I552" i="1"/>
  <c r="W552" i="1" s="1"/>
  <c r="I42" i="1"/>
  <c r="W42" i="1" s="1"/>
  <c r="I502" i="1"/>
  <c r="W502" i="1" s="1"/>
  <c r="I1122" i="1"/>
  <c r="W1122" i="1" s="1"/>
  <c r="I1241" i="1"/>
  <c r="W1241" i="1" s="1"/>
  <c r="F31" i="4"/>
  <c r="I11" i="1" s="1"/>
  <c r="W11" i="1" s="1"/>
  <c r="I1001" i="1"/>
  <c r="W1001" i="1" s="1"/>
  <c r="I490" i="1"/>
  <c r="W490" i="1" s="1"/>
  <c r="I228" i="1"/>
  <c r="W228" i="1" s="1"/>
  <c r="G11" i="4"/>
  <c r="I158" i="1"/>
  <c r="W158" i="1" s="1"/>
  <c r="G17" i="4"/>
  <c r="I100" i="1"/>
  <c r="W100" i="1" s="1"/>
  <c r="G38" i="4"/>
  <c r="G34" i="4"/>
  <c r="F46" i="4"/>
  <c r="G35" i="4"/>
  <c r="F47" i="4"/>
  <c r="I1307" i="1" s="1"/>
  <c r="W1307" i="1" s="1"/>
  <c r="F36" i="4"/>
  <c r="I744" i="1" s="1"/>
  <c r="W744" i="1" s="1"/>
  <c r="G51" i="4"/>
  <c r="G21" i="4"/>
  <c r="F50" i="4"/>
  <c r="I179" i="1" s="1"/>
  <c r="W179" i="1" s="1"/>
  <c r="I308" i="1"/>
  <c r="W308" i="1" s="1"/>
  <c r="I1292" i="1"/>
  <c r="W1292" i="1" s="1"/>
  <c r="F48" i="4"/>
  <c r="I924" i="1"/>
  <c r="W924" i="1" s="1"/>
  <c r="I931" i="1"/>
  <c r="W931" i="1" s="1"/>
  <c r="I152" i="1"/>
  <c r="W152" i="1" s="1"/>
  <c r="I776" i="1"/>
  <c r="W776" i="1" s="1"/>
  <c r="I70" i="1"/>
  <c r="W70" i="1" s="1"/>
  <c r="I614" i="1"/>
  <c r="W614" i="1" s="1"/>
  <c r="I499" i="1"/>
  <c r="W499" i="1" s="1"/>
  <c r="I260" i="1"/>
  <c r="W260" i="1" s="1"/>
  <c r="I1070" i="1"/>
  <c r="W1070" i="1" s="1"/>
  <c r="I850" i="1"/>
  <c r="W850" i="1" s="1"/>
  <c r="I1169" i="1"/>
  <c r="W1169" i="1" s="1"/>
  <c r="I615" i="1"/>
  <c r="W615" i="1" s="1"/>
  <c r="I127" i="1"/>
  <c r="W127" i="1" s="1"/>
  <c r="I50" i="1"/>
  <c r="W50" i="1" s="1"/>
  <c r="I124" i="1"/>
  <c r="W124" i="1" s="1"/>
  <c r="I667" i="1"/>
  <c r="W667" i="1" s="1"/>
  <c r="I93" i="1"/>
  <c r="W93" i="1" s="1"/>
  <c r="I1204" i="1"/>
  <c r="W1204" i="1" s="1"/>
  <c r="I1242" i="1"/>
  <c r="W1242" i="1" s="1"/>
  <c r="I805" i="1"/>
  <c r="W805" i="1" s="1"/>
  <c r="G16" i="4"/>
  <c r="I300" i="1"/>
  <c r="W300" i="1" s="1"/>
  <c r="I249" i="1"/>
  <c r="W249" i="1" s="1"/>
  <c r="I351" i="1"/>
  <c r="W351" i="1" s="1"/>
  <c r="I1294" i="1"/>
  <c r="W1294" i="1" s="1"/>
  <c r="I654" i="1"/>
  <c r="W654" i="1" s="1"/>
  <c r="I431" i="1"/>
  <c r="W431" i="1" s="1"/>
  <c r="I305" i="1"/>
  <c r="W305" i="1" s="1"/>
  <c r="F18" i="4"/>
  <c r="I423" i="1"/>
  <c r="W423" i="1" s="1"/>
  <c r="I223" i="1"/>
  <c r="W223" i="1" s="1"/>
  <c r="I825" i="1"/>
  <c r="W825" i="1" s="1"/>
  <c r="I484" i="1"/>
  <c r="W484" i="1" s="1"/>
  <c r="I474" i="1"/>
  <c r="W474" i="1" s="1"/>
  <c r="I475" i="1"/>
  <c r="W475" i="1" s="1"/>
  <c r="I932" i="1"/>
  <c r="W932" i="1" s="1"/>
  <c r="I1054" i="1"/>
  <c r="W1054" i="1" s="1"/>
  <c r="I496" i="1"/>
  <c r="W496" i="1" s="1"/>
  <c r="I983" i="1"/>
  <c r="W983" i="1" s="1"/>
  <c r="I616" i="1"/>
  <c r="W616" i="1" s="1"/>
  <c r="I750" i="1"/>
  <c r="W750" i="1" s="1"/>
  <c r="G29" i="4"/>
  <c r="I774" i="1"/>
  <c r="W774" i="1" s="1"/>
  <c r="I341" i="1"/>
  <c r="W341" i="1" s="1"/>
  <c r="I798" i="1"/>
  <c r="W798" i="1" s="1"/>
  <c r="I1086" i="1"/>
  <c r="W1086" i="1" s="1"/>
  <c r="I1139" i="1"/>
  <c r="W1139" i="1" s="1"/>
  <c r="G52" i="4"/>
  <c r="I1053" i="1"/>
  <c r="W1053" i="1" s="1"/>
  <c r="I324" i="1"/>
  <c r="W324" i="1" s="1"/>
  <c r="I580" i="1"/>
  <c r="W580" i="1" s="1"/>
  <c r="I1276" i="1"/>
  <c r="W1276" i="1" s="1"/>
  <c r="I844" i="1"/>
  <c r="W844" i="1" s="1"/>
  <c r="I17" i="1"/>
  <c r="W17" i="1" s="1"/>
  <c r="I1098" i="1"/>
  <c r="W1098" i="1" s="1"/>
  <c r="I336" i="1"/>
  <c r="W336" i="1" s="1"/>
  <c r="I600" i="1"/>
  <c r="W600" i="1" s="1"/>
  <c r="I680" i="1"/>
  <c r="W680" i="1" s="1"/>
  <c r="I309" i="1"/>
  <c r="W309" i="1" s="1"/>
  <c r="I826" i="1"/>
  <c r="W826" i="1" s="1"/>
  <c r="I1260" i="1"/>
  <c r="W1260" i="1" s="1"/>
  <c r="I1121" i="1"/>
  <c r="W1121" i="1" s="1"/>
  <c r="I1237" i="1"/>
  <c r="W1237" i="1" s="1"/>
  <c r="I1293" i="1"/>
  <c r="W1293" i="1" s="1"/>
  <c r="I960" i="1"/>
  <c r="W960" i="1" s="1"/>
  <c r="I685" i="1"/>
  <c r="W685" i="1" s="1"/>
  <c r="F33" i="4"/>
  <c r="I321" i="1" s="1"/>
  <c r="W321" i="1" s="1"/>
  <c r="F43" i="4"/>
  <c r="I1128" i="1" s="1"/>
  <c r="W1128" i="1" s="1"/>
  <c r="G37" i="4"/>
  <c r="F32" i="4"/>
  <c r="I1148" i="1" s="1"/>
  <c r="W1148" i="1" s="1"/>
  <c r="I1205" i="1"/>
  <c r="W1205" i="1" s="1"/>
  <c r="G45" i="4"/>
  <c r="F11" i="4"/>
  <c r="I159" i="1" s="1"/>
  <c r="W159" i="1" s="1"/>
  <c r="I11" i="4" s="1"/>
  <c r="F15" i="4"/>
  <c r="E22" i="4"/>
  <c r="G19" i="4"/>
  <c r="I299" i="1"/>
  <c r="W299" i="1" s="1"/>
  <c r="G36" i="4"/>
  <c r="F35" i="4"/>
  <c r="F34" i="4"/>
  <c r="G18" i="4"/>
  <c r="G30" i="4"/>
  <c r="I1261" i="1"/>
  <c r="W1261" i="1" s="1"/>
  <c r="I250" i="1"/>
  <c r="W250" i="1" s="1"/>
  <c r="I592" i="1"/>
  <c r="W592" i="1" s="1"/>
  <c r="I1152" i="1"/>
  <c r="W1152" i="1" s="1"/>
  <c r="F25" i="4"/>
  <c r="E39" i="4"/>
  <c r="F10" i="4"/>
  <c r="E12" i="4"/>
  <c r="G49" i="4"/>
  <c r="F51" i="4"/>
  <c r="G15" i="4"/>
  <c r="D22" i="4"/>
  <c r="G31" i="4"/>
  <c r="G46" i="4"/>
  <c r="I803" i="1"/>
  <c r="W803" i="1" s="1"/>
  <c r="I1304" i="1"/>
  <c r="W1304" i="1" s="1"/>
  <c r="G32" i="4"/>
  <c r="G47" i="4"/>
  <c r="F16" i="4"/>
  <c r="I335" i="1"/>
  <c r="W335" i="1" s="1"/>
  <c r="F52" i="4"/>
  <c r="H39" i="4"/>
  <c r="H53" i="4"/>
  <c r="I718" i="1"/>
  <c r="W718" i="1" s="1"/>
  <c r="I1042" i="1"/>
  <c r="W1042" i="1" s="1"/>
  <c r="F21" i="4"/>
  <c r="I761" i="1" s="1"/>
  <c r="W761" i="1" s="1"/>
  <c r="I21" i="4" s="1"/>
  <c r="G25" i="4"/>
  <c r="D39" i="4"/>
  <c r="H22" i="4"/>
  <c r="G50" i="4"/>
  <c r="G48" i="4"/>
  <c r="F17" i="4"/>
  <c r="F28" i="4"/>
  <c r="I47" i="1"/>
  <c r="W47" i="1" s="1"/>
  <c r="I347" i="1"/>
  <c r="W347" i="1" s="1"/>
  <c r="D12" i="4"/>
  <c r="G10" i="4"/>
  <c r="I225" i="1"/>
  <c r="W225" i="1" s="1"/>
  <c r="G42" i="4"/>
  <c r="D53" i="4"/>
  <c r="I90" i="1"/>
  <c r="W90" i="1" s="1"/>
  <c r="I1178" i="1"/>
  <c r="W1178" i="1" s="1"/>
  <c r="I1284" i="1"/>
  <c r="W1284" i="1" s="1"/>
  <c r="G27" i="4"/>
  <c r="F20" i="4"/>
  <c r="F29" i="4"/>
  <c r="F44" i="4"/>
  <c r="I59" i="1"/>
  <c r="W59" i="1" s="1"/>
  <c r="I215" i="1"/>
  <c r="W215" i="1" s="1"/>
  <c r="H12" i="4"/>
  <c r="I366" i="1"/>
  <c r="W366" i="1" s="1"/>
  <c r="I706" i="1"/>
  <c r="W706" i="1" s="1"/>
  <c r="I1313" i="1"/>
  <c r="W1313" i="1" s="1"/>
  <c r="I828" i="1"/>
  <c r="W828" i="1" s="1"/>
  <c r="I898" i="1"/>
  <c r="W898" i="1" s="1"/>
  <c r="G33" i="4"/>
  <c r="G43" i="4"/>
  <c r="I936" i="1"/>
  <c r="W936" i="1" s="1"/>
  <c r="F37" i="4"/>
  <c r="I83" i="1"/>
  <c r="W83" i="1" s="1"/>
  <c r="I239" i="1"/>
  <c r="W239" i="1" s="1"/>
  <c r="I14" i="1"/>
  <c r="W14" i="1" s="1"/>
  <c r="I184" i="1"/>
  <c r="W184" i="1" s="1"/>
  <c r="G26" i="4"/>
  <c r="F38" i="4"/>
  <c r="F42" i="4"/>
  <c r="E53" i="4"/>
  <c r="I1208" i="1"/>
  <c r="W1208" i="1" s="1"/>
  <c r="I646" i="1"/>
  <c r="W646" i="1" s="1"/>
  <c r="I579" i="1" l="1"/>
  <c r="W579" i="1" s="1"/>
  <c r="I394" i="1"/>
  <c r="W394" i="1" s="1"/>
  <c r="I1159" i="1"/>
  <c r="W1159" i="1" s="1"/>
  <c r="I726" i="1"/>
  <c r="W726" i="1" s="1"/>
  <c r="I977" i="1"/>
  <c r="W977" i="1" s="1"/>
  <c r="I459" i="1"/>
  <c r="W459" i="1" s="1"/>
  <c r="I556" i="1"/>
  <c r="W556" i="1" s="1"/>
  <c r="I418" i="1"/>
  <c r="W418" i="1" s="1"/>
  <c r="I577" i="1"/>
  <c r="W577" i="1" s="1"/>
  <c r="I827" i="1"/>
  <c r="W827" i="1" s="1"/>
  <c r="I879" i="1"/>
  <c r="W879" i="1" s="1"/>
  <c r="I781" i="1"/>
  <c r="W781" i="1" s="1"/>
  <c r="I1231" i="1"/>
  <c r="W1231" i="1" s="1"/>
  <c r="I967" i="1"/>
  <c r="W967" i="1" s="1"/>
  <c r="I485" i="1"/>
  <c r="W485" i="1" s="1"/>
  <c r="I648" i="1"/>
  <c r="W648" i="1" s="1"/>
  <c r="I195" i="1"/>
  <c r="W195" i="1" s="1"/>
  <c r="I216" i="1"/>
  <c r="W216" i="1" s="1"/>
  <c r="I1016" i="1"/>
  <c r="W1016" i="1" s="1"/>
  <c r="I866" i="1"/>
  <c r="W866" i="1" s="1"/>
  <c r="I478" i="1"/>
  <c r="W478" i="1" s="1"/>
  <c r="I318" i="1"/>
  <c r="W318" i="1" s="1"/>
  <c r="I905" i="1"/>
  <c r="W905" i="1" s="1"/>
  <c r="I243" i="1"/>
  <c r="W243" i="1" s="1"/>
  <c r="I359" i="1"/>
  <c r="W359" i="1" s="1"/>
  <c r="I377" i="1"/>
  <c r="W377" i="1" s="1"/>
  <c r="I5" i="1"/>
  <c r="W5" i="1" s="1"/>
  <c r="I472" i="1"/>
  <c r="W472" i="1" s="1"/>
  <c r="I420" i="1"/>
  <c r="W420" i="1" s="1"/>
  <c r="I630" i="1"/>
  <c r="W630" i="1" s="1"/>
  <c r="I1213" i="1"/>
  <c r="W1213" i="1" s="1"/>
  <c r="I1104" i="1"/>
  <c r="W1104" i="1" s="1"/>
  <c r="I1068" i="1"/>
  <c r="W1068" i="1" s="1"/>
  <c r="I310" i="1"/>
  <c r="W310" i="1" s="1"/>
  <c r="I688" i="1"/>
  <c r="W688" i="1" s="1"/>
  <c r="I71" i="1"/>
  <c r="W71" i="1" s="1"/>
  <c r="I1069" i="1"/>
  <c r="W1069" i="1" s="1"/>
  <c r="I517" i="1"/>
  <c r="W517" i="1" s="1"/>
  <c r="I1311" i="1"/>
  <c r="W1311" i="1" s="1"/>
  <c r="I329" i="1"/>
  <c r="W329" i="1" s="1"/>
  <c r="I72" i="1"/>
  <c r="W72" i="1" s="1"/>
  <c r="I671" i="1"/>
  <c r="W671" i="1" s="1"/>
  <c r="I222" i="1"/>
  <c r="W222" i="1" s="1"/>
  <c r="I363" i="1"/>
  <c r="W363" i="1" s="1"/>
  <c r="I767" i="1"/>
  <c r="W767" i="1" s="1"/>
  <c r="I469" i="1"/>
  <c r="W469" i="1" s="1"/>
  <c r="I1285" i="1"/>
  <c r="W1285" i="1" s="1"/>
  <c r="I16" i="1"/>
  <c r="W16" i="1" s="1"/>
  <c r="I642" i="1"/>
  <c r="W642" i="1" s="1"/>
  <c r="I18" i="1"/>
  <c r="W18" i="1" s="1"/>
  <c r="I951" i="1"/>
  <c r="W951" i="1" s="1"/>
  <c r="I1050" i="1"/>
  <c r="W1050" i="1" s="1"/>
  <c r="I1072" i="1"/>
  <c r="W1072" i="1" s="1"/>
  <c r="I1166" i="1"/>
  <c r="W1166" i="1" s="1"/>
  <c r="I851" i="1"/>
  <c r="W851" i="1" s="1"/>
  <c r="I870" i="1"/>
  <c r="W870" i="1" s="1"/>
  <c r="I918" i="1"/>
  <c r="W918" i="1" s="1"/>
  <c r="I1010" i="1"/>
  <c r="W1010" i="1" s="1"/>
  <c r="I986" i="1"/>
  <c r="W986" i="1" s="1"/>
  <c r="I963" i="1"/>
  <c r="W963" i="1" s="1"/>
  <c r="I1188" i="1"/>
  <c r="W1188" i="1" s="1"/>
  <c r="I172" i="1"/>
  <c r="W172" i="1" s="1"/>
  <c r="I970" i="1"/>
  <c r="W970" i="1" s="1"/>
  <c r="I853" i="1"/>
  <c r="W853" i="1" s="1"/>
  <c r="I33" i="1"/>
  <c r="W33" i="1" s="1"/>
  <c r="I833" i="1"/>
  <c r="W833" i="1" s="1"/>
  <c r="I512" i="1"/>
  <c r="W512" i="1" s="1"/>
  <c r="I182" i="1"/>
  <c r="W182" i="1" s="1"/>
  <c r="I1248" i="1"/>
  <c r="W1248" i="1" s="1"/>
  <c r="I64" i="1"/>
  <c r="W64" i="1" s="1"/>
  <c r="I406" i="1"/>
  <c r="W406" i="1" s="1"/>
  <c r="I140" i="1"/>
  <c r="W140" i="1" s="1"/>
  <c r="I361" i="1"/>
  <c r="W361" i="1" s="1"/>
  <c r="I128" i="1"/>
  <c r="W128" i="1" s="1"/>
  <c r="I1015" i="1"/>
  <c r="W1015" i="1" s="1"/>
  <c r="I295" i="1"/>
  <c r="W295" i="1" s="1"/>
  <c r="I397" i="1"/>
  <c r="W397" i="1" s="1"/>
  <c r="I1061" i="1"/>
  <c r="W1061" i="1" s="1"/>
  <c r="I565" i="1"/>
  <c r="W565" i="1" s="1"/>
  <c r="I740" i="1"/>
  <c r="W740" i="1" s="1"/>
  <c r="I514" i="1"/>
  <c r="W514" i="1" s="1"/>
  <c r="I1174" i="1"/>
  <c r="W1174" i="1" s="1"/>
  <c r="I859" i="1"/>
  <c r="W859" i="1" s="1"/>
  <c r="I644" i="1"/>
  <c r="W644" i="1" s="1"/>
  <c r="I848" i="1"/>
  <c r="W848" i="1" s="1"/>
  <c r="I385" i="1"/>
  <c r="W385" i="1" s="1"/>
  <c r="I231" i="1"/>
  <c r="W231" i="1" s="1"/>
  <c r="I982" i="1"/>
  <c r="W982" i="1" s="1"/>
  <c r="I113" i="1"/>
  <c r="W113" i="1" s="1"/>
  <c r="I155" i="1"/>
  <c r="W155" i="1" s="1"/>
  <c r="I843" i="1"/>
  <c r="W843" i="1" s="1"/>
  <c r="I1164" i="1"/>
  <c r="W1164" i="1" s="1"/>
  <c r="I409" i="1"/>
  <c r="W409" i="1" s="1"/>
  <c r="I958" i="1"/>
  <c r="W958" i="1" s="1"/>
  <c r="I376" i="1"/>
  <c r="W376" i="1" s="1"/>
  <c r="I1315" i="1"/>
  <c r="W1315" i="1" s="1"/>
  <c r="I185" i="1"/>
  <c r="W185" i="1" s="1"/>
  <c r="I719" i="1"/>
  <c r="W719" i="1" s="1"/>
  <c r="I314" i="1"/>
  <c r="W314" i="1" s="1"/>
  <c r="I949" i="1"/>
  <c r="W949" i="1" s="1"/>
  <c r="I144" i="1"/>
  <c r="W144" i="1" s="1"/>
  <c r="I900" i="1"/>
  <c r="W900" i="1" s="1"/>
  <c r="I1233" i="1"/>
  <c r="W1233" i="1" s="1"/>
  <c r="I912" i="1"/>
  <c r="W912" i="1" s="1"/>
  <c r="I1085" i="1"/>
  <c r="W1085" i="1" s="1"/>
  <c r="I445" i="1"/>
  <c r="W445" i="1" s="1"/>
  <c r="I95" i="1"/>
  <c r="W95" i="1" s="1"/>
  <c r="I972" i="1"/>
  <c r="W972" i="1" s="1"/>
  <c r="I1141" i="1"/>
  <c r="W1141" i="1" s="1"/>
  <c r="I1264" i="1"/>
  <c r="W1264" i="1" s="1"/>
  <c r="I1263" i="1"/>
  <c r="W1263" i="1" s="1"/>
  <c r="I953" i="1"/>
  <c r="W953" i="1" s="1"/>
  <c r="I1006" i="1"/>
  <c r="W1006" i="1" s="1"/>
  <c r="I401" i="1"/>
  <c r="W401" i="1" s="1"/>
  <c r="I461" i="1"/>
  <c r="W461" i="1" s="1"/>
  <c r="I364" i="1"/>
  <c r="W364" i="1" s="1"/>
  <c r="I955" i="1"/>
  <c r="W955" i="1" s="1"/>
  <c r="I381" i="1"/>
  <c r="W381" i="1" s="1"/>
  <c r="I1043" i="1"/>
  <c r="W1043" i="1" s="1"/>
  <c r="I746" i="1"/>
  <c r="W746" i="1" s="1"/>
  <c r="I645" i="1"/>
  <c r="W645" i="1" s="1"/>
  <c r="I1184" i="1"/>
  <c r="W1184" i="1" s="1"/>
  <c r="I1287" i="1"/>
  <c r="W1287" i="1" s="1"/>
  <c r="I567" i="1"/>
  <c r="W567" i="1" s="1"/>
  <c r="I1182" i="1"/>
  <c r="W1182" i="1" s="1"/>
  <c r="I187" i="1"/>
  <c r="W187" i="1" s="1"/>
  <c r="I690" i="1"/>
  <c r="W690" i="1" s="1"/>
  <c r="I943" i="1"/>
  <c r="W943" i="1" s="1"/>
  <c r="I219" i="1"/>
  <c r="W219" i="1" s="1"/>
  <c r="I104" i="1"/>
  <c r="W104" i="1" s="1"/>
  <c r="I984" i="1"/>
  <c r="W984" i="1" s="1"/>
  <c r="I762" i="1"/>
  <c r="W762" i="1" s="1"/>
  <c r="I522" i="1"/>
  <c r="W522" i="1" s="1"/>
  <c r="I704" i="1"/>
  <c r="W704" i="1" s="1"/>
  <c r="I947" i="1"/>
  <c r="W947" i="1" s="1"/>
  <c r="I493" i="1"/>
  <c r="W493" i="1" s="1"/>
  <c r="I689" i="1"/>
  <c r="W689" i="1" s="1"/>
  <c r="I748" i="1"/>
  <c r="W748" i="1" s="1"/>
  <c r="I367" i="1"/>
  <c r="W367" i="1" s="1"/>
  <c r="I1130" i="1"/>
  <c r="W1130" i="1" s="1"/>
  <c r="I1147" i="1"/>
  <c r="W1147" i="1" s="1"/>
  <c r="I930" i="1"/>
  <c r="W930" i="1" s="1"/>
  <c r="I596" i="1"/>
  <c r="W596" i="1" s="1"/>
  <c r="I1186" i="1"/>
  <c r="W1186" i="1" s="1"/>
  <c r="I875" i="1"/>
  <c r="W875" i="1" s="1"/>
  <c r="I194" i="1"/>
  <c r="W194" i="1" s="1"/>
  <c r="I1091" i="1"/>
  <c r="W1091" i="1" s="1"/>
  <c r="I1194" i="1"/>
  <c r="W1194" i="1" s="1"/>
  <c r="I455" i="1"/>
  <c r="W455" i="1" s="1"/>
  <c r="I992" i="1"/>
  <c r="W992" i="1" s="1"/>
  <c r="I1102" i="1"/>
  <c r="W1102" i="1" s="1"/>
  <c r="I81" i="1"/>
  <c r="W81" i="1" s="1"/>
  <c r="I694" i="1"/>
  <c r="W694" i="1" s="1"/>
  <c r="I131" i="1"/>
  <c r="W131" i="1" s="1"/>
  <c r="I440" i="1"/>
  <c r="W440" i="1" s="1"/>
  <c r="I303" i="1"/>
  <c r="W303" i="1" s="1"/>
  <c r="I261" i="1"/>
  <c r="W261" i="1" s="1"/>
  <c r="I1309" i="1"/>
  <c r="W1309" i="1" s="1"/>
  <c r="I876" i="1"/>
  <c r="W876" i="1" s="1"/>
  <c r="I548" i="1"/>
  <c r="W548" i="1" s="1"/>
  <c r="I473" i="1"/>
  <c r="W473" i="1" s="1"/>
  <c r="I1143" i="1"/>
  <c r="W1143" i="1" s="1"/>
  <c r="I1278" i="1"/>
  <c r="W1278" i="1" s="1"/>
  <c r="I965" i="1"/>
  <c r="W965" i="1" s="1"/>
  <c r="I1116" i="1"/>
  <c r="W1116" i="1" s="1"/>
  <c r="I1256" i="1"/>
  <c r="W1256" i="1" s="1"/>
  <c r="I125" i="1"/>
  <c r="W125" i="1" s="1"/>
  <c r="I509" i="1"/>
  <c r="W509" i="1" s="1"/>
  <c r="I691" i="1"/>
  <c r="W691" i="1" s="1"/>
  <c r="I188" i="1"/>
  <c r="W188" i="1" s="1"/>
  <c r="I738" i="1"/>
  <c r="W738" i="1" s="1"/>
  <c r="I909" i="1"/>
  <c r="W909" i="1" s="1"/>
  <c r="I1044" i="1"/>
  <c r="W1044" i="1" s="1"/>
  <c r="I873" i="1"/>
  <c r="W873" i="1" s="1"/>
  <c r="I41" i="1"/>
  <c r="W41" i="1" s="1"/>
  <c r="I707" i="1"/>
  <c r="W707" i="1" s="1"/>
  <c r="I126" i="1"/>
  <c r="W126" i="1" s="1"/>
  <c r="I387" i="1"/>
  <c r="W387" i="1" s="1"/>
  <c r="I1225" i="1"/>
  <c r="W1225" i="1" s="1"/>
  <c r="I1062" i="1"/>
  <c r="W1062" i="1" s="1"/>
  <c r="I1014" i="1"/>
  <c r="W1014" i="1" s="1"/>
  <c r="I429" i="1"/>
  <c r="W429" i="1" s="1"/>
  <c r="I1246" i="1"/>
  <c r="W1246" i="1" s="1"/>
  <c r="I520" i="1"/>
  <c r="W520" i="1" s="1"/>
  <c r="I1168" i="1"/>
  <c r="W1168" i="1" s="1"/>
  <c r="I371" i="1"/>
  <c r="W371" i="1" s="1"/>
  <c r="I513" i="1"/>
  <c r="W513" i="1" s="1"/>
  <c r="I529" i="1"/>
  <c r="W529" i="1" s="1"/>
  <c r="I38" i="1"/>
  <c r="W38" i="1" s="1"/>
  <c r="I334" i="1"/>
  <c r="W334" i="1" s="1"/>
  <c r="I1040" i="1"/>
  <c r="W1040" i="1" s="1"/>
  <c r="I313" i="1"/>
  <c r="W313" i="1" s="1"/>
  <c r="I535" i="1"/>
  <c r="W535" i="1" s="1"/>
  <c r="I380" i="1"/>
  <c r="W380" i="1" s="1"/>
  <c r="I1310" i="1"/>
  <c r="W1310" i="1" s="1"/>
  <c r="I199" i="1"/>
  <c r="W199" i="1" s="1"/>
  <c r="I193" i="1"/>
  <c r="W193" i="1" s="1"/>
  <c r="I880" i="1"/>
  <c r="W880" i="1" s="1"/>
  <c r="I177" i="1"/>
  <c r="W177" i="1" s="1"/>
  <c r="I19" i="1"/>
  <c r="W19" i="1" s="1"/>
  <c r="I181" i="1"/>
  <c r="W181" i="1" s="1"/>
  <c r="I551" i="1"/>
  <c r="W551" i="1" s="1"/>
  <c r="I532" i="1"/>
  <c r="W532" i="1" s="1"/>
  <c r="I426" i="1"/>
  <c r="W426" i="1" s="1"/>
  <c r="I1196" i="1"/>
  <c r="W1196" i="1" s="1"/>
  <c r="I1022" i="1"/>
  <c r="W1022" i="1" s="1"/>
  <c r="I800" i="1"/>
  <c r="W800" i="1" s="1"/>
  <c r="I378" i="1"/>
  <c r="W378" i="1" s="1"/>
  <c r="I1187" i="1"/>
  <c r="W1187" i="1" s="1"/>
  <c r="I668" i="1"/>
  <c r="W668" i="1" s="1"/>
  <c r="I663" i="1"/>
  <c r="W663" i="1" s="1"/>
  <c r="I1025" i="1"/>
  <c r="W1025" i="1" s="1"/>
  <c r="I382" i="1"/>
  <c r="W382" i="1" s="1"/>
  <c r="I533" i="1"/>
  <c r="W533" i="1" s="1"/>
  <c r="I190" i="1"/>
  <c r="W190" i="1" s="1"/>
  <c r="I523" i="1"/>
  <c r="W523" i="1" s="1"/>
  <c r="I26" i="1"/>
  <c r="W26" i="1" s="1"/>
  <c r="I728" i="1"/>
  <c r="W728" i="1" s="1"/>
  <c r="I699" i="1"/>
  <c r="W699" i="1" s="1"/>
  <c r="I34" i="1"/>
  <c r="W34" i="1" s="1"/>
  <c r="I973" i="1"/>
  <c r="W973" i="1" s="1"/>
  <c r="I886" i="1"/>
  <c r="W886" i="1" s="1"/>
  <c r="I540" i="1"/>
  <c r="W540" i="1" s="1"/>
  <c r="I160" i="1"/>
  <c r="W160" i="1" s="1"/>
  <c r="I885" i="1"/>
  <c r="W885" i="1" s="1"/>
  <c r="I168" i="1"/>
  <c r="W168" i="1" s="1"/>
  <c r="I971" i="1"/>
  <c r="W971" i="1" s="1"/>
  <c r="I887" i="1"/>
  <c r="W887" i="1" s="1"/>
  <c r="I686" i="1"/>
  <c r="W686" i="1" s="1"/>
  <c r="I705" i="1"/>
  <c r="W705" i="1" s="1"/>
  <c r="I374" i="1"/>
  <c r="W374" i="1" s="1"/>
  <c r="I44" i="1"/>
  <c r="W44" i="1" s="1"/>
  <c r="I515" i="1"/>
  <c r="W515" i="1" s="1"/>
  <c r="I186" i="1"/>
  <c r="W186" i="1" s="1"/>
  <c r="I1192" i="1"/>
  <c r="W1192" i="1" s="1"/>
  <c r="I232" i="1"/>
  <c r="W232" i="1" s="1"/>
  <c r="I505" i="1"/>
  <c r="W505" i="1" s="1"/>
  <c r="I519" i="1"/>
  <c r="W519" i="1" s="1"/>
  <c r="I430" i="1"/>
  <c r="W430" i="1" s="1"/>
  <c r="I1312" i="1"/>
  <c r="W1312" i="1" s="1"/>
  <c r="I180" i="1"/>
  <c r="W180" i="1" s="1"/>
  <c r="I416" i="1"/>
  <c r="W416" i="1" s="1"/>
  <c r="I802" i="1"/>
  <c r="W802" i="1" s="1"/>
  <c r="I35" i="1"/>
  <c r="W35" i="1" s="1"/>
  <c r="I1012" i="1"/>
  <c r="W1012" i="1" s="1"/>
  <c r="I65" i="1"/>
  <c r="W65" i="1" s="1"/>
  <c r="I906" i="1"/>
  <c r="W906" i="1" s="1"/>
  <c r="I842" i="1"/>
  <c r="W842" i="1" s="1"/>
  <c r="I504" i="1"/>
  <c r="W504" i="1" s="1"/>
  <c r="I1288" i="1"/>
  <c r="W1288" i="1" s="1"/>
  <c r="I375" i="1"/>
  <c r="W375" i="1" s="1"/>
  <c r="I521" i="1"/>
  <c r="W521" i="1" s="1"/>
  <c r="I678" i="1"/>
  <c r="W678" i="1" s="1"/>
  <c r="I1254" i="1"/>
  <c r="W1254" i="1" s="1"/>
  <c r="I530" i="1"/>
  <c r="W530" i="1" s="1"/>
  <c r="I1005" i="1"/>
  <c r="W1005" i="1" s="1"/>
  <c r="I189" i="1"/>
  <c r="W189" i="1" s="1"/>
  <c r="I1193" i="1"/>
  <c r="W1193" i="1" s="1"/>
  <c r="G39" i="4"/>
  <c r="I25" i="1"/>
  <c r="W25" i="1" s="1"/>
  <c r="I373" i="1"/>
  <c r="W373" i="1" s="1"/>
  <c r="I352" i="1"/>
  <c r="W352" i="1" s="1"/>
  <c r="I370" i="1"/>
  <c r="W370" i="1" s="1"/>
  <c r="I720" i="1"/>
  <c r="W720" i="1" s="1"/>
  <c r="I818" i="1"/>
  <c r="W818" i="1" s="1"/>
  <c r="I823" i="1"/>
  <c r="W823" i="1" s="1"/>
  <c r="I1221" i="1"/>
  <c r="W1221" i="1" s="1"/>
  <c r="I1220" i="1"/>
  <c r="W1220" i="1" s="1"/>
  <c r="I884" i="1"/>
  <c r="W884" i="1" s="1"/>
  <c r="I10" i="1"/>
  <c r="W10" i="1" s="1"/>
  <c r="I683" i="1"/>
  <c r="W683" i="1" s="1"/>
  <c r="I700" i="1"/>
  <c r="W700" i="1" s="1"/>
  <c r="I883" i="1"/>
  <c r="W883" i="1" s="1"/>
  <c r="I1048" i="1"/>
  <c r="W1048" i="1" s="1"/>
  <c r="I365" i="1"/>
  <c r="W365" i="1" s="1"/>
  <c r="I1277" i="1"/>
  <c r="W1277" i="1" s="1"/>
  <c r="I812" i="1"/>
  <c r="W812" i="1" s="1"/>
  <c r="I212" i="1"/>
  <c r="W212" i="1" s="1"/>
  <c r="I224" i="1"/>
  <c r="W224" i="1" s="1"/>
  <c r="I173" i="1"/>
  <c r="W173" i="1" s="1"/>
  <c r="I928" i="1"/>
  <c r="W928" i="1" s="1"/>
  <c r="I43" i="1"/>
  <c r="W43" i="1" s="1"/>
  <c r="I1172" i="1"/>
  <c r="W1172" i="1" s="1"/>
  <c r="I675" i="1"/>
  <c r="W675" i="1" s="1"/>
  <c r="I1066" i="1"/>
  <c r="W1066" i="1" s="1"/>
  <c r="I1065" i="1"/>
  <c r="W1065" i="1" s="1"/>
  <c r="I1024" i="1"/>
  <c r="W1024" i="1" s="1"/>
  <c r="I641" i="1"/>
  <c r="W641" i="1" s="1"/>
  <c r="I660" i="1"/>
  <c r="W660" i="1" s="1"/>
  <c r="I39" i="1"/>
  <c r="W39" i="1" s="1"/>
  <c r="I251" i="1"/>
  <c r="W251" i="1" s="1"/>
  <c r="I871" i="1"/>
  <c r="W871" i="1" s="1"/>
  <c r="I872" i="1"/>
  <c r="W872" i="1" s="1"/>
  <c r="I581" i="1"/>
  <c r="W581" i="1" s="1"/>
  <c r="I146" i="1"/>
  <c r="W146" i="1" s="1"/>
  <c r="I862" i="1"/>
  <c r="W862" i="1" s="1"/>
  <c r="I372" i="1"/>
  <c r="W372" i="1" s="1"/>
  <c r="I290" i="1"/>
  <c r="W290" i="1" s="1"/>
  <c r="I891" i="1"/>
  <c r="W891" i="1" s="1"/>
  <c r="I1071" i="1"/>
  <c r="W1071" i="1" s="1"/>
  <c r="I709" i="1"/>
  <c r="W709" i="1" s="1"/>
  <c r="I1087" i="1"/>
  <c r="W1087" i="1" s="1"/>
  <c r="I275" i="1"/>
  <c r="W275" i="1" s="1"/>
  <c r="I476" i="1"/>
  <c r="W476" i="1" s="1"/>
  <c r="I868" i="1"/>
  <c r="W868" i="1" s="1"/>
  <c r="I494" i="1"/>
  <c r="W494" i="1" s="1"/>
  <c r="I934" i="1"/>
  <c r="W934" i="1" s="1"/>
  <c r="I456" i="1"/>
  <c r="W456" i="1" s="1"/>
  <c r="I835" i="1"/>
  <c r="W835" i="1" s="1"/>
  <c r="I259" i="1"/>
  <c r="W259" i="1" s="1"/>
  <c r="I742" i="1"/>
  <c r="W742" i="1" s="1"/>
  <c r="I395" i="1"/>
  <c r="W395" i="1" s="1"/>
  <c r="I89" i="1"/>
  <c r="W89" i="1" s="1"/>
  <c r="I13" i="1"/>
  <c r="W13" i="1" s="1"/>
  <c r="I937" i="1"/>
  <c r="W937" i="1" s="1"/>
  <c r="I443" i="1"/>
  <c r="W443" i="1" s="1"/>
  <c r="I1113" i="1"/>
  <c r="W1113" i="1" s="1"/>
  <c r="I1108" i="1"/>
  <c r="W1108" i="1" s="1"/>
  <c r="I107" i="1"/>
  <c r="W107" i="1" s="1"/>
  <c r="I594" i="1"/>
  <c r="W594" i="1" s="1"/>
  <c r="I583" i="1"/>
  <c r="W583" i="1" s="1"/>
  <c r="I274" i="1"/>
  <c r="W274" i="1" s="1"/>
  <c r="I432" i="1"/>
  <c r="W432" i="1" s="1"/>
  <c r="I76" i="1"/>
  <c r="W76" i="1" s="1"/>
  <c r="I628" i="1"/>
  <c r="W628" i="1" s="1"/>
  <c r="I256" i="1"/>
  <c r="W256" i="1" s="1"/>
  <c r="I240" i="1"/>
  <c r="W240" i="1" s="1"/>
  <c r="I1074" i="1"/>
  <c r="W1074" i="1" s="1"/>
  <c r="I454" i="1"/>
  <c r="W454" i="1" s="1"/>
  <c r="I913" i="1"/>
  <c r="W913" i="1" s="1"/>
  <c r="I75" i="1"/>
  <c r="W75" i="1" s="1"/>
  <c r="I1109" i="1"/>
  <c r="W1109" i="1" s="1"/>
  <c r="I427" i="1"/>
  <c r="W427" i="1" s="1"/>
  <c r="I488" i="1"/>
  <c r="W488" i="1" s="1"/>
  <c r="I414" i="1"/>
  <c r="W414" i="1" s="1"/>
  <c r="I106" i="1"/>
  <c r="W106" i="1" s="1"/>
  <c r="I248" i="1"/>
  <c r="W248" i="1" s="1"/>
  <c r="I915" i="1"/>
  <c r="W915" i="1" s="1"/>
  <c r="I914" i="1"/>
  <c r="W914" i="1" s="1"/>
  <c r="I241" i="1"/>
  <c r="W241" i="1" s="1"/>
  <c r="I1234" i="1"/>
  <c r="W1234" i="1" s="1"/>
  <c r="I788" i="1"/>
  <c r="W788" i="1" s="1"/>
  <c r="I922" i="1"/>
  <c r="W922" i="1" s="1"/>
  <c r="I1262" i="1"/>
  <c r="W1262" i="1" s="1"/>
  <c r="I990" i="1"/>
  <c r="W990" i="1" s="1"/>
  <c r="I925" i="1"/>
  <c r="W925" i="1" s="1"/>
  <c r="I1045" i="1"/>
  <c r="W1045" i="1" s="1"/>
  <c r="I611" i="1"/>
  <c r="W611" i="1" s="1"/>
  <c r="I1163" i="1"/>
  <c r="W1163" i="1" s="1"/>
  <c r="I821" i="1"/>
  <c r="W821" i="1" s="1"/>
  <c r="I820" i="1"/>
  <c r="W820" i="1" s="1"/>
  <c r="I944" i="1"/>
  <c r="W944" i="1" s="1"/>
  <c r="I661" i="1"/>
  <c r="W661" i="1" s="1"/>
  <c r="I289" i="1"/>
  <c r="W289" i="1" s="1"/>
  <c r="I995" i="1"/>
  <c r="W995" i="1" s="1"/>
  <c r="I1247" i="1"/>
  <c r="W1247" i="1" s="1"/>
  <c r="I782" i="1"/>
  <c r="W782" i="1" s="1"/>
  <c r="I603" i="1"/>
  <c r="W603" i="1" s="1"/>
  <c r="I620" i="1"/>
  <c r="W620" i="1" s="1"/>
  <c r="I483" i="1"/>
  <c r="W483" i="1" s="1"/>
  <c r="I52" i="1"/>
  <c r="W52" i="1" s="1"/>
  <c r="I1144" i="1"/>
  <c r="W1144" i="1" s="1"/>
  <c r="I9" i="1"/>
  <c r="W9" i="1" s="1"/>
  <c r="I470" i="1"/>
  <c r="W470" i="1" s="1"/>
  <c r="I1281" i="1"/>
  <c r="W1281" i="1" s="1"/>
  <c r="I1140" i="1"/>
  <c r="W1140" i="1" s="1"/>
  <c r="I1077" i="1"/>
  <c r="W1077" i="1" s="1"/>
  <c r="I353" i="1"/>
  <c r="W353" i="1" s="1"/>
  <c r="I674" i="1"/>
  <c r="W674" i="1" s="1"/>
  <c r="I130" i="1"/>
  <c r="W130" i="1" s="1"/>
  <c r="I1255" i="1"/>
  <c r="W1255" i="1" s="1"/>
  <c r="I1295" i="1"/>
  <c r="W1295" i="1" s="1"/>
  <c r="I1013" i="1"/>
  <c r="W1013" i="1" s="1"/>
  <c r="I650" i="1"/>
  <c r="W650" i="1" s="1"/>
  <c r="I178" i="1"/>
  <c r="W178" i="1" s="1"/>
  <c r="I1004" i="1"/>
  <c r="W1004" i="1" s="1"/>
  <c r="I809" i="1"/>
  <c r="W809" i="1" s="1"/>
  <c r="I122" i="1"/>
  <c r="W122" i="1" s="1"/>
  <c r="I808" i="1"/>
  <c r="W808" i="1" s="1"/>
  <c r="I994" i="1"/>
  <c r="W994" i="1" s="1"/>
  <c r="I116" i="1"/>
  <c r="W116" i="1" s="1"/>
  <c r="I1079" i="1"/>
  <c r="W1079" i="1" s="1"/>
  <c r="I980" i="1"/>
  <c r="W980" i="1" s="1"/>
  <c r="I307" i="1"/>
  <c r="W307" i="1" s="1"/>
  <c r="I458" i="1"/>
  <c r="W458" i="1" s="1"/>
  <c r="I444" i="1"/>
  <c r="W444" i="1" s="1"/>
  <c r="I1008" i="1"/>
  <c r="W1008" i="1" s="1"/>
  <c r="I302" i="1"/>
  <c r="W302" i="1" s="1"/>
  <c r="I101" i="1"/>
  <c r="W101" i="1" s="1"/>
  <c r="I399" i="1"/>
  <c r="W399" i="1" s="1"/>
  <c r="I1124" i="1"/>
  <c r="W1124" i="1" s="1"/>
  <c r="I191" i="1"/>
  <c r="W191" i="1" s="1"/>
  <c r="I558" i="1"/>
  <c r="W558" i="1" s="1"/>
  <c r="I331" i="1"/>
  <c r="W331" i="1" s="1"/>
  <c r="I757" i="1"/>
  <c r="W757" i="1" s="1"/>
  <c r="I636" i="1"/>
  <c r="W636" i="1" s="1"/>
  <c r="I383" i="1"/>
  <c r="W383" i="1" s="1"/>
  <c r="I839" i="1"/>
  <c r="W839" i="1" s="1"/>
  <c r="I384" i="1"/>
  <c r="W384" i="1" s="1"/>
  <c r="I32" i="1"/>
  <c r="W32" i="1" s="1"/>
  <c r="I386" i="1"/>
  <c r="W386" i="1" s="1"/>
  <c r="I634" i="1"/>
  <c r="W634" i="1" s="1"/>
  <c r="I202" i="1"/>
  <c r="W202" i="1" s="1"/>
  <c r="I527" i="1"/>
  <c r="W527" i="1" s="1"/>
  <c r="I698" i="1"/>
  <c r="W698" i="1" s="1"/>
  <c r="I362" i="1"/>
  <c r="W362" i="1" s="1"/>
  <c r="I304" i="1"/>
  <c r="W304" i="1" s="1"/>
  <c r="I27" i="1"/>
  <c r="W27" i="1" s="1"/>
  <c r="I31" i="4" s="1"/>
  <c r="I28" i="1"/>
  <c r="W28" i="1" s="1"/>
  <c r="I506" i="1"/>
  <c r="W506" i="1" s="1"/>
  <c r="I1021" i="1"/>
  <c r="W1021" i="1" s="1"/>
  <c r="I877" i="1"/>
  <c r="W877" i="1" s="1"/>
  <c r="I695" i="1"/>
  <c r="W695" i="1" s="1"/>
  <c r="I486" i="1"/>
  <c r="W486" i="1" s="1"/>
  <c r="I507" i="1"/>
  <c r="W507" i="1" s="1"/>
  <c r="I312" i="1"/>
  <c r="W312" i="1" s="1"/>
  <c r="I684" i="1"/>
  <c r="W684" i="1" s="1"/>
  <c r="I1019" i="1"/>
  <c r="W1019" i="1" s="1"/>
  <c r="I867" i="1"/>
  <c r="W867" i="1" s="1"/>
  <c r="I1026" i="1"/>
  <c r="W1026" i="1" s="1"/>
  <c r="I176" i="1"/>
  <c r="W176" i="1" s="1"/>
  <c r="I1283" i="1"/>
  <c r="W1283" i="1" s="1"/>
  <c r="I1020" i="1"/>
  <c r="W1020" i="1" s="1"/>
  <c r="I1017" i="1"/>
  <c r="W1017" i="1" s="1"/>
  <c r="I1023" i="1"/>
  <c r="W1023" i="1" s="1"/>
  <c r="I525" i="1"/>
  <c r="W525" i="1" s="1"/>
  <c r="I524" i="1"/>
  <c r="W524" i="1" s="1"/>
  <c r="I996" i="1"/>
  <c r="W996" i="1" s="1"/>
  <c r="I1157" i="1"/>
  <c r="W1157" i="1" s="1"/>
  <c r="I1120" i="1"/>
  <c r="W1120" i="1" s="1"/>
  <c r="I1034" i="1"/>
  <c r="W1034" i="1" s="1"/>
  <c r="I526" i="1"/>
  <c r="W526" i="1" s="1"/>
  <c r="I36" i="1"/>
  <c r="W36" i="1" s="1"/>
  <c r="I1029" i="1"/>
  <c r="W1029" i="1" s="1"/>
  <c r="I379" i="1"/>
  <c r="W379" i="1" s="1"/>
  <c r="I192" i="1"/>
  <c r="W192" i="1" s="1"/>
  <c r="I1018" i="1"/>
  <c r="W1018" i="1" s="1"/>
  <c r="I174" i="1"/>
  <c r="W174" i="1" s="1"/>
  <c r="I1189" i="1"/>
  <c r="W1189" i="1" s="1"/>
  <c r="I878" i="1"/>
  <c r="W878" i="1" s="1"/>
  <c r="I164" i="1"/>
  <c r="W164" i="1" s="1"/>
  <c r="I528" i="1"/>
  <c r="W528" i="1" s="1"/>
  <c r="I1033" i="1"/>
  <c r="W1033" i="1" s="1"/>
  <c r="I681" i="1"/>
  <c r="W681" i="1" s="1"/>
  <c r="I696" i="1"/>
  <c r="W696" i="1" s="1"/>
  <c r="I465" i="1"/>
  <c r="W465" i="1" s="1"/>
  <c r="I319" i="1"/>
  <c r="W319" i="1" s="1"/>
  <c r="I881" i="1"/>
  <c r="W881" i="1" s="1"/>
  <c r="I858" i="1"/>
  <c r="W858" i="1" s="1"/>
  <c r="I1298" i="1"/>
  <c r="W1298" i="1" s="1"/>
  <c r="I30" i="1"/>
  <c r="W30" i="1" s="1"/>
  <c r="I29" i="1"/>
  <c r="W29" i="1" s="1"/>
  <c r="I882" i="1"/>
  <c r="W882" i="1" s="1"/>
  <c r="I338" i="1"/>
  <c r="W338" i="1" s="1"/>
  <c r="I31" i="1"/>
  <c r="W31" i="1" s="1"/>
  <c r="I438" i="1"/>
  <c r="W438" i="1" s="1"/>
  <c r="I1185" i="1"/>
  <c r="W1185" i="1" s="1"/>
  <c r="I1296" i="1"/>
  <c r="W1296" i="1" s="1"/>
  <c r="I1300" i="1"/>
  <c r="W1300" i="1" s="1"/>
  <c r="I1273" i="1"/>
  <c r="W1273" i="1" s="1"/>
  <c r="I491" i="1"/>
  <c r="W491" i="1" s="1"/>
  <c r="I697" i="1"/>
  <c r="W697" i="1" s="1"/>
  <c r="I806" i="1"/>
  <c r="W806" i="1" s="1"/>
  <c r="I589" i="1"/>
  <c r="W589" i="1" s="1"/>
  <c r="I606" i="1"/>
  <c r="W606" i="1" s="1"/>
  <c r="I1076" i="1"/>
  <c r="W1076" i="1" s="1"/>
  <c r="I1179" i="1"/>
  <c r="W1179" i="1" s="1"/>
  <c r="I864" i="1"/>
  <c r="W864" i="1" s="1"/>
  <c r="I288" i="1"/>
  <c r="W288" i="1" s="1"/>
  <c r="I652" i="1"/>
  <c r="W652" i="1" s="1"/>
  <c r="I659" i="1"/>
  <c r="W659" i="1" s="1"/>
  <c r="I1080" i="1"/>
  <c r="W1080" i="1" s="1"/>
  <c r="I479" i="1"/>
  <c r="W479" i="1" s="1"/>
  <c r="I985" i="1"/>
  <c r="W985" i="1" s="1"/>
  <c r="I957" i="1"/>
  <c r="W957" i="1" s="1"/>
  <c r="I161" i="1"/>
  <c r="W161" i="1" s="1"/>
  <c r="I629" i="1"/>
  <c r="W629" i="1" s="1"/>
  <c r="I770" i="1"/>
  <c r="W770" i="1" s="1"/>
  <c r="I1162" i="1"/>
  <c r="W1162" i="1" s="1"/>
  <c r="I813" i="1"/>
  <c r="W813" i="1" s="1"/>
  <c r="I452" i="1"/>
  <c r="W452" i="1" s="1"/>
  <c r="I631" i="1"/>
  <c r="W631" i="1" s="1"/>
  <c r="I151" i="1"/>
  <c r="W151" i="1" s="1"/>
  <c r="I138" i="1"/>
  <c r="W138" i="1" s="1"/>
  <c r="I816" i="1"/>
  <c r="W816" i="1" s="1"/>
  <c r="I301" i="1"/>
  <c r="W301" i="1" s="1"/>
  <c r="I791" i="1"/>
  <c r="W791" i="1" s="1"/>
  <c r="I811" i="1"/>
  <c r="W811" i="1" s="1"/>
  <c r="I149" i="1"/>
  <c r="W149" i="1" s="1"/>
  <c r="I964" i="1"/>
  <c r="W964" i="1" s="1"/>
  <c r="I557" i="1"/>
  <c r="W557" i="1" s="1"/>
  <c r="I773" i="1"/>
  <c r="W773" i="1" s="1"/>
  <c r="I772" i="1"/>
  <c r="W772" i="1" s="1"/>
  <c r="I722" i="1"/>
  <c r="W722" i="1" s="1"/>
  <c r="I1126" i="1"/>
  <c r="W1126" i="1" s="1"/>
  <c r="I789" i="1"/>
  <c r="W789" i="1" s="1"/>
  <c r="I369" i="1"/>
  <c r="W369" i="1" s="1"/>
  <c r="I824" i="1"/>
  <c r="W824" i="1" s="1"/>
  <c r="I344" i="1"/>
  <c r="W344" i="1" s="1"/>
  <c r="I1291" i="1"/>
  <c r="W1291" i="1" s="1"/>
  <c r="I139" i="1"/>
  <c r="W139" i="1" s="1"/>
  <c r="I783" i="1"/>
  <c r="W783" i="1" s="1"/>
  <c r="I291" i="1"/>
  <c r="W291" i="1" s="1"/>
  <c r="I792" i="1"/>
  <c r="W792" i="1" s="1"/>
  <c r="I1268" i="1"/>
  <c r="W1268" i="1" s="1"/>
  <c r="I613" i="1"/>
  <c r="W613" i="1" s="1"/>
  <c r="I1302" i="1"/>
  <c r="W1302" i="1" s="1"/>
  <c r="I582" i="1"/>
  <c r="W582" i="1" s="1"/>
  <c r="I137" i="1"/>
  <c r="W137" i="1" s="1"/>
  <c r="I640" i="1"/>
  <c r="W640" i="1" s="1"/>
  <c r="I815" i="1"/>
  <c r="W815" i="1" s="1"/>
  <c r="I676" i="1"/>
  <c r="W676" i="1" s="1"/>
  <c r="I1094" i="1"/>
  <c r="W1094" i="1" s="1"/>
  <c r="I1090" i="1"/>
  <c r="W1090" i="1" s="1"/>
  <c r="I622" i="1"/>
  <c r="W622" i="1" s="1"/>
  <c r="I1308" i="1"/>
  <c r="W1308" i="1" s="1"/>
  <c r="I1089" i="1"/>
  <c r="W1089" i="1" s="1"/>
  <c r="I673" i="1"/>
  <c r="W673" i="1" s="1"/>
  <c r="I425" i="1"/>
  <c r="W425" i="1" s="1"/>
  <c r="I218" i="1"/>
  <c r="W218" i="1" s="1"/>
  <c r="I669" i="1"/>
  <c r="W669" i="1" s="1"/>
  <c r="I632" i="1"/>
  <c r="W632" i="1" s="1"/>
  <c r="I727" i="1"/>
  <c r="W727" i="1" s="1"/>
  <c r="I1275" i="1"/>
  <c r="W1275" i="1" s="1"/>
  <c r="I280" i="1"/>
  <c r="W280" i="1" s="1"/>
  <c r="I153" i="1"/>
  <c r="W153" i="1" s="1"/>
  <c r="I69" i="1"/>
  <c r="W69" i="1" s="1"/>
  <c r="I1266" i="1"/>
  <c r="W1266" i="1" s="1"/>
  <c r="I626" i="1"/>
  <c r="W626" i="1" s="1"/>
  <c r="I21" i="1"/>
  <c r="W21" i="1" s="1"/>
  <c r="I927" i="1"/>
  <c r="W927" i="1" s="1"/>
  <c r="I279" i="1"/>
  <c r="W279" i="1" s="1"/>
  <c r="I419" i="1"/>
  <c r="W419" i="1" s="1"/>
  <c r="I617" i="1"/>
  <c r="W617" i="1" s="1"/>
  <c r="I941" i="1"/>
  <c r="W941" i="1" s="1"/>
  <c r="I771" i="1"/>
  <c r="W771" i="1" s="1"/>
  <c r="I162" i="1"/>
  <c r="W162" i="1" s="1"/>
  <c r="I120" i="1"/>
  <c r="W120" i="1" s="1"/>
  <c r="I942" i="1"/>
  <c r="W942" i="1" s="1"/>
  <c r="I933" i="1"/>
  <c r="W933" i="1" s="1"/>
  <c r="I1257" i="1"/>
  <c r="W1257" i="1" s="1"/>
  <c r="I787" i="1"/>
  <c r="W787" i="1" s="1"/>
  <c r="I96" i="1"/>
  <c r="W96" i="1" s="1"/>
  <c r="I286" i="1"/>
  <c r="W286" i="1" s="1"/>
  <c r="I1092" i="1"/>
  <c r="W1092" i="1" s="1"/>
  <c r="I814" i="1"/>
  <c r="W814" i="1" s="1"/>
  <c r="I609" i="1"/>
  <c r="W609" i="1" s="1"/>
  <c r="I121" i="1"/>
  <c r="W121" i="1" s="1"/>
  <c r="I677" i="1"/>
  <c r="W677" i="1" s="1"/>
  <c r="I415" i="1"/>
  <c r="W415" i="1" s="1"/>
  <c r="I590" i="1"/>
  <c r="W590" i="1" s="1"/>
  <c r="I1111" i="1"/>
  <c r="W1111" i="1" s="1"/>
  <c r="I1110" i="1"/>
  <c r="W1110" i="1" s="1"/>
  <c r="I797" i="1"/>
  <c r="W797" i="1" s="1"/>
  <c r="I612" i="1"/>
  <c r="W612" i="1" s="1"/>
  <c r="I74" i="1"/>
  <c r="W74" i="1" s="1"/>
  <c r="I1160" i="1"/>
  <c r="W1160" i="1" s="1"/>
  <c r="I1093" i="1"/>
  <c r="W1093" i="1" s="1"/>
  <c r="I950" i="1"/>
  <c r="W950" i="1" s="1"/>
  <c r="I991" i="1"/>
  <c r="W991" i="1" s="1"/>
  <c r="I156" i="1"/>
  <c r="W156" i="1" s="1"/>
  <c r="I893" i="1"/>
  <c r="W893" i="1" s="1"/>
  <c r="I946" i="1"/>
  <c r="W946" i="1" s="1"/>
  <c r="I277" i="1"/>
  <c r="W277" i="1" s="1"/>
  <c r="I213" i="1"/>
  <c r="W213" i="1" s="1"/>
  <c r="I1272" i="1"/>
  <c r="W1272" i="1" s="1"/>
  <c r="I1240" i="1"/>
  <c r="W1240" i="1" s="1"/>
  <c r="I134" i="1"/>
  <c r="W134" i="1" s="1"/>
  <c r="I790" i="1"/>
  <c r="W790" i="1" s="1"/>
  <c r="I117" i="1"/>
  <c r="W117" i="1" s="1"/>
  <c r="I450" i="1"/>
  <c r="W450" i="1" s="1"/>
  <c r="I1119" i="1"/>
  <c r="W1119" i="1" s="1"/>
  <c r="I840" i="1"/>
  <c r="W840" i="1" s="1"/>
  <c r="I109" i="1"/>
  <c r="W109" i="1" s="1"/>
  <c r="I969" i="1"/>
  <c r="W969" i="1" s="1"/>
  <c r="I638" i="1"/>
  <c r="W638" i="1" s="1"/>
  <c r="I1306" i="1"/>
  <c r="W1306" i="1" s="1"/>
  <c r="I975" i="1"/>
  <c r="W975" i="1" s="1"/>
  <c r="I447" i="1"/>
  <c r="W447" i="1" s="1"/>
  <c r="I97" i="1"/>
  <c r="W97" i="1" s="1"/>
  <c r="I593" i="1"/>
  <c r="W593" i="1" s="1"/>
  <c r="I118" i="1"/>
  <c r="W118" i="1" s="1"/>
  <c r="I464" i="1"/>
  <c r="W464" i="1" s="1"/>
  <c r="I435" i="1"/>
  <c r="W435" i="1" s="1"/>
  <c r="I1067" i="1"/>
  <c r="W1067" i="1" s="1"/>
  <c r="I1096" i="1"/>
  <c r="W1096" i="1" s="1"/>
  <c r="I1097" i="1"/>
  <c r="W1097" i="1" s="1"/>
  <c r="I1258" i="1"/>
  <c r="W1258" i="1" s="1"/>
  <c r="I441" i="1"/>
  <c r="W441" i="1" s="1"/>
  <c r="I448" i="1"/>
  <c r="W448" i="1" s="1"/>
  <c r="I393" i="1"/>
  <c r="W393" i="1" s="1"/>
  <c r="I283" i="1"/>
  <c r="W283" i="1" s="1"/>
  <c r="I171" i="1"/>
  <c r="W171" i="1" s="1"/>
  <c r="I285" i="1"/>
  <c r="W285" i="1" s="1"/>
  <c r="I747" i="1"/>
  <c r="W747" i="1" s="1"/>
  <c r="I436" i="1"/>
  <c r="W436" i="1" s="1"/>
  <c r="I99" i="1"/>
  <c r="W99" i="1" s="1"/>
  <c r="I1161" i="1"/>
  <c r="W1161" i="1" s="1"/>
  <c r="I449" i="1"/>
  <c r="W449" i="1" s="1"/>
  <c r="I1112" i="1"/>
  <c r="W1112" i="1" s="1"/>
  <c r="I1279" i="1"/>
  <c r="W1279" i="1" s="1"/>
  <c r="I1133" i="1"/>
  <c r="W1133" i="1" s="1"/>
  <c r="I1270" i="1"/>
  <c r="W1270" i="1" s="1"/>
  <c r="I98" i="1"/>
  <c r="W98" i="1" s="1"/>
  <c r="I940" i="1"/>
  <c r="W940" i="1" s="1"/>
  <c r="I962" i="1"/>
  <c r="W962" i="1" s="1"/>
  <c r="I94" i="1"/>
  <c r="W94" i="1" s="1"/>
  <c r="I453" i="1"/>
  <c r="W453" i="1" s="1"/>
  <c r="I282" i="1"/>
  <c r="W282" i="1" s="1"/>
  <c r="I255" i="1"/>
  <c r="W255" i="1" s="1"/>
  <c r="I793" i="1"/>
  <c r="W793" i="1" s="1"/>
  <c r="I759" i="1"/>
  <c r="W759" i="1" s="1"/>
  <c r="I1269" i="1"/>
  <c r="W1269" i="1" s="1"/>
  <c r="I446" i="1"/>
  <c r="W446" i="1" s="1"/>
  <c r="I147" i="1"/>
  <c r="W147" i="1" s="1"/>
  <c r="I545" i="1"/>
  <c r="W545" i="1" s="1"/>
  <c r="I273" i="1"/>
  <c r="W273" i="1" s="1"/>
  <c r="I183" i="1"/>
  <c r="W183" i="1" s="1"/>
  <c r="I847" i="1"/>
  <c r="W847" i="1" s="1"/>
  <c r="I346" i="1"/>
  <c r="W346" i="1" s="1"/>
  <c r="I108" i="1"/>
  <c r="W108" i="1" s="1"/>
  <c r="I268" i="1"/>
  <c r="W268" i="1" s="1"/>
  <c r="I1151" i="1"/>
  <c r="W1151" i="1" s="1"/>
  <c r="I775" i="1"/>
  <c r="W775" i="1" s="1"/>
  <c r="I1129" i="1"/>
  <c r="W1129" i="1" s="1"/>
  <c r="I481" i="1"/>
  <c r="W481" i="1" s="1"/>
  <c r="I794" i="1"/>
  <c r="W794" i="1" s="1"/>
  <c r="I111" i="1"/>
  <c r="W111" i="1" s="1"/>
  <c r="I554" i="1"/>
  <c r="W554" i="1" s="1"/>
  <c r="I1100" i="1"/>
  <c r="W1100" i="1" s="1"/>
  <c r="I1088" i="1"/>
  <c r="W1088" i="1" s="1"/>
  <c r="I938" i="1"/>
  <c r="W938" i="1" s="1"/>
  <c r="I961" i="1"/>
  <c r="W961" i="1" s="1"/>
  <c r="I407" i="1"/>
  <c r="W407" i="1" s="1"/>
  <c r="I604" i="1"/>
  <c r="W604" i="1" s="1"/>
  <c r="I1218" i="1"/>
  <c r="W1218" i="1" s="1"/>
  <c r="I267" i="1"/>
  <c r="W267" i="1" s="1"/>
  <c r="I233" i="1"/>
  <c r="W233" i="1" s="1"/>
  <c r="I439" i="1"/>
  <c r="W439" i="1" s="1"/>
  <c r="I1245" i="1"/>
  <c r="W1245" i="1" s="1"/>
  <c r="I1049" i="1"/>
  <c r="W1049" i="1" s="1"/>
  <c r="I575" i="1"/>
  <c r="W575" i="1" s="1"/>
  <c r="I67" i="1"/>
  <c r="W67" i="1" s="1"/>
  <c r="I320" i="1"/>
  <c r="W320" i="1" s="1"/>
  <c r="I246" i="1"/>
  <c r="W246" i="1" s="1"/>
  <c r="I68" i="1"/>
  <c r="W68" i="1" s="1"/>
  <c r="I411" i="1"/>
  <c r="W411" i="1" s="1"/>
  <c r="I956" i="1"/>
  <c r="W956" i="1" s="1"/>
  <c r="I1153" i="1"/>
  <c r="W1153" i="1" s="1"/>
  <c r="I237" i="1"/>
  <c r="W237" i="1" s="1"/>
  <c r="I804" i="1"/>
  <c r="W804" i="1" s="1"/>
  <c r="I166" i="1"/>
  <c r="W166" i="1" s="1"/>
  <c r="I572" i="1"/>
  <c r="W572" i="1" s="1"/>
  <c r="I1063" i="1"/>
  <c r="W1063" i="1" s="1"/>
  <c r="I863" i="1"/>
  <c r="W863" i="1" s="1"/>
  <c r="I410" i="1"/>
  <c r="W410" i="1" s="1"/>
  <c r="I573" i="1"/>
  <c r="W573" i="1" s="1"/>
  <c r="I1290" i="1"/>
  <c r="W1290" i="1" s="1"/>
  <c r="I339" i="1"/>
  <c r="W339" i="1" s="1"/>
  <c r="I3" i="1"/>
  <c r="W3" i="1" s="1"/>
  <c r="I112" i="1"/>
  <c r="W112" i="1" s="1"/>
  <c r="I745" i="1"/>
  <c r="W745" i="1" s="1"/>
  <c r="I8" i="1"/>
  <c r="W8" i="1" s="1"/>
  <c r="I1002" i="1"/>
  <c r="W1002" i="1" s="1"/>
  <c r="I66" i="1"/>
  <c r="W66" i="1" s="1"/>
  <c r="I145" i="1"/>
  <c r="W145" i="1" s="1"/>
  <c r="I1158" i="1"/>
  <c r="W1158" i="1" s="1"/>
  <c r="I1156" i="1"/>
  <c r="W1156" i="1" s="1"/>
  <c r="I574" i="1"/>
  <c r="W574" i="1" s="1"/>
  <c r="I550" i="1"/>
  <c r="W550" i="1" s="1"/>
  <c r="I412" i="1"/>
  <c r="W412" i="1" s="1"/>
  <c r="I568" i="1"/>
  <c r="W568" i="1" s="1"/>
  <c r="I829" i="1"/>
  <c r="W829" i="1" s="1"/>
  <c r="I148" i="1"/>
  <c r="W148" i="1" s="1"/>
  <c r="I1301" i="1"/>
  <c r="W1301" i="1" s="1"/>
  <c r="I830" i="1"/>
  <c r="W830" i="1" s="1"/>
  <c r="I330" i="1"/>
  <c r="W330" i="1" s="1"/>
  <c r="I323" i="1"/>
  <c r="W323" i="1" s="1"/>
  <c r="I1280" i="1"/>
  <c r="W1280" i="1" s="1"/>
  <c r="I292" i="1"/>
  <c r="W292" i="1" s="1"/>
  <c r="I1222" i="1"/>
  <c r="W1222" i="1" s="1"/>
  <c r="I46" i="1"/>
  <c r="W46" i="1" s="1"/>
  <c r="I132" i="1"/>
  <c r="W132" i="1" s="1"/>
  <c r="I88" i="1"/>
  <c r="W88" i="1" s="1"/>
  <c r="I61" i="1"/>
  <c r="W61" i="1" s="1"/>
  <c r="I428" i="1"/>
  <c r="W428" i="1" s="1"/>
  <c r="I810" i="1"/>
  <c r="W810" i="1" s="1"/>
  <c r="I1082" i="1"/>
  <c r="W1082" i="1" s="1"/>
  <c r="I566" i="1"/>
  <c r="W566" i="1" s="1"/>
  <c r="I92" i="1"/>
  <c r="W92" i="1" s="1"/>
  <c r="I571" i="1"/>
  <c r="W571" i="1" s="1"/>
  <c r="I254" i="1"/>
  <c r="W254" i="1" s="1"/>
  <c r="I819" i="1"/>
  <c r="W819" i="1" s="1"/>
  <c r="I265" i="1"/>
  <c r="W265" i="1" s="1"/>
  <c r="I1060" i="1"/>
  <c r="W1060" i="1" s="1"/>
  <c r="I981" i="1"/>
  <c r="W981" i="1" s="1"/>
  <c r="I1219" i="1"/>
  <c r="W1219" i="1" s="1"/>
  <c r="I317" i="1"/>
  <c r="W317" i="1" s="1"/>
  <c r="I778" i="1"/>
  <c r="W778" i="1" s="1"/>
  <c r="I837" i="1"/>
  <c r="W837" i="1" s="1"/>
  <c r="I608" i="1"/>
  <c r="W608" i="1" s="1"/>
  <c r="I497" i="1"/>
  <c r="W497" i="1" s="1"/>
  <c r="I236" i="1"/>
  <c r="W236" i="1" s="1"/>
  <c r="I463" i="1"/>
  <c r="W463" i="1" s="1"/>
  <c r="I462" i="1"/>
  <c r="W462" i="1" s="1"/>
  <c r="I1155" i="1"/>
  <c r="W1155" i="1" s="1"/>
  <c r="I264" i="1"/>
  <c r="W264" i="1" s="1"/>
  <c r="I926" i="1"/>
  <c r="W926" i="1" s="1"/>
  <c r="I1223" i="1"/>
  <c r="W1223" i="1" s="1"/>
  <c r="I1150" i="1"/>
  <c r="W1150" i="1" s="1"/>
  <c r="I1259" i="1"/>
  <c r="W1259" i="1" s="1"/>
  <c r="I908" i="1"/>
  <c r="W908" i="1" s="1"/>
  <c r="I679" i="1"/>
  <c r="W679" i="1" s="1"/>
  <c r="I15" i="1"/>
  <c r="W15" i="1" s="1"/>
  <c r="I62" i="1"/>
  <c r="W62" i="1" s="1"/>
  <c r="I234" i="1"/>
  <c r="W234" i="1" s="1"/>
  <c r="I739" i="1"/>
  <c r="W739" i="1" s="1"/>
  <c r="I865" i="1"/>
  <c r="W865" i="1" s="1"/>
  <c r="I1176" i="1"/>
  <c r="W1176" i="1" s="1"/>
  <c r="I978" i="1"/>
  <c r="W978" i="1" s="1"/>
  <c r="I358" i="1"/>
  <c r="W358" i="1" s="1"/>
  <c r="I1011" i="1"/>
  <c r="W1011" i="1" s="1"/>
  <c r="I910" i="1"/>
  <c r="W910" i="1" s="1"/>
  <c r="I1115" i="1"/>
  <c r="W1115" i="1" s="1"/>
  <c r="I1142" i="1"/>
  <c r="W1142" i="1" s="1"/>
  <c r="I610" i="1"/>
  <c r="W610" i="1" s="1"/>
  <c r="I741" i="1"/>
  <c r="W741" i="1" s="1"/>
  <c r="I939" i="1"/>
  <c r="W939" i="1" s="1"/>
  <c r="I408" i="1"/>
  <c r="W408" i="1" s="1"/>
  <c r="I737" i="1"/>
  <c r="W737" i="1" s="1"/>
  <c r="I553" i="1"/>
  <c r="W553" i="1" s="1"/>
  <c r="I595" i="1"/>
  <c r="W595" i="1" s="1"/>
  <c r="I115" i="1"/>
  <c r="W115" i="1" s="1"/>
  <c r="I6" i="1"/>
  <c r="W6" i="1" s="1"/>
  <c r="I433" i="1"/>
  <c r="W433" i="1" s="1"/>
  <c r="I266" i="1"/>
  <c r="W266" i="1" s="1"/>
  <c r="I1227" i="1"/>
  <c r="W1227" i="1" s="1"/>
  <c r="I1003" i="1"/>
  <c r="W1003" i="1" s="1"/>
  <c r="I316" i="1"/>
  <c r="W316" i="1" s="1"/>
  <c r="I1118" i="1"/>
  <c r="W1118" i="1" s="1"/>
  <c r="I907" i="1"/>
  <c r="W907" i="1" s="1"/>
  <c r="I343" i="1"/>
  <c r="W343" i="1" s="1"/>
  <c r="I1226" i="1"/>
  <c r="W1226" i="1" s="1"/>
  <c r="I1039" i="1"/>
  <c r="W1039" i="1" s="1"/>
  <c r="I51" i="1"/>
  <c r="W51" i="1" s="1"/>
  <c r="I801" i="1"/>
  <c r="W801" i="1" s="1"/>
  <c r="I175" i="1"/>
  <c r="W175" i="1" s="1"/>
  <c r="I598" i="1"/>
  <c r="W598" i="1" s="1"/>
  <c r="I345" i="1"/>
  <c r="W345" i="1" s="1"/>
  <c r="I4" i="1"/>
  <c r="W4" i="1" s="1"/>
  <c r="I142" i="1"/>
  <c r="W142" i="1" s="1"/>
  <c r="G22" i="4"/>
  <c r="I326" i="1"/>
  <c r="W326" i="1" s="1"/>
  <c r="I682" i="1"/>
  <c r="W682" i="1" s="1"/>
  <c r="I749" i="1"/>
  <c r="W749" i="1" s="1"/>
  <c r="I619" i="1"/>
  <c r="W619" i="1" s="1"/>
  <c r="I597" i="1"/>
  <c r="W597" i="1" s="1"/>
  <c r="I1064" i="1"/>
  <c r="W1064" i="1" s="1"/>
  <c r="I157" i="1"/>
  <c r="W157" i="1" s="1"/>
  <c r="I110" i="1"/>
  <c r="W110" i="1" s="1"/>
  <c r="I763" i="1"/>
  <c r="W763" i="1" s="1"/>
  <c r="I1073" i="1"/>
  <c r="W1073" i="1" s="1"/>
  <c r="I578" i="1"/>
  <c r="W578" i="1" s="1"/>
  <c r="I1232" i="1"/>
  <c r="W1232" i="1" s="1"/>
  <c r="I576" i="1"/>
  <c r="W576" i="1" s="1"/>
  <c r="I997" i="1"/>
  <c r="W997" i="1" s="1"/>
  <c r="I841" i="1"/>
  <c r="W841" i="1" s="1"/>
  <c r="I73" i="1"/>
  <c r="W73" i="1" s="1"/>
  <c r="I1007" i="1"/>
  <c r="W1007" i="1" s="1"/>
  <c r="I1230" i="1"/>
  <c r="W1230" i="1" s="1"/>
  <c r="I1167" i="1"/>
  <c r="W1167" i="1" s="1"/>
  <c r="H55" i="4"/>
  <c r="I1180" i="1"/>
  <c r="W1180" i="1" s="1"/>
  <c r="I635" i="1"/>
  <c r="W635" i="1" s="1"/>
  <c r="I133" i="1"/>
  <c r="W133" i="1" s="1"/>
  <c r="I838" i="1"/>
  <c r="W838" i="1" s="1"/>
  <c r="I1228" i="1"/>
  <c r="W1228" i="1" s="1"/>
  <c r="I417" i="1"/>
  <c r="W417" i="1" s="1"/>
  <c r="I468" i="1"/>
  <c r="W468" i="1" s="1"/>
  <c r="I405" i="1"/>
  <c r="W405" i="1" s="1"/>
  <c r="I618" i="1"/>
  <c r="W618" i="1" s="1"/>
  <c r="I777" i="1"/>
  <c r="W777" i="1" s="1"/>
  <c r="I252" i="1"/>
  <c r="W252" i="1" s="1"/>
  <c r="I238" i="1"/>
  <c r="W238" i="1" s="1"/>
  <c r="I45" i="1"/>
  <c r="W45" i="1" s="1"/>
  <c r="I687" i="1"/>
  <c r="W687" i="1" s="1"/>
  <c r="I480" i="1"/>
  <c r="W480" i="1" s="1"/>
  <c r="I1135" i="1"/>
  <c r="W1135" i="1" s="1"/>
  <c r="I516" i="1"/>
  <c r="W516" i="1" s="1"/>
  <c r="I665" i="1"/>
  <c r="W665" i="1" s="1"/>
  <c r="I1201" i="1"/>
  <c r="W1201" i="1" s="1"/>
  <c r="I235" i="1"/>
  <c r="W235" i="1" s="1"/>
  <c r="I1243" i="1"/>
  <c r="W1243" i="1" s="1"/>
  <c r="I570" i="1"/>
  <c r="W570" i="1" s="1"/>
  <c r="I724" i="1"/>
  <c r="W724" i="1" s="1"/>
  <c r="I350" i="1"/>
  <c r="W350" i="1" s="1"/>
  <c r="I102" i="1"/>
  <c r="W102" i="1" s="1"/>
  <c r="I1224" i="1"/>
  <c r="W1224" i="1" s="1"/>
  <c r="I743" i="1"/>
  <c r="W743" i="1" s="1"/>
  <c r="I856" i="1"/>
  <c r="W856" i="1" s="1"/>
  <c r="I82" i="1"/>
  <c r="W82" i="1" s="1"/>
  <c r="I16" i="4" s="1"/>
  <c r="I487" i="1"/>
  <c r="W487" i="1" s="1"/>
  <c r="I563" i="1"/>
  <c r="W563" i="1" s="1"/>
  <c r="I1084" i="1"/>
  <c r="W1084" i="1" s="1"/>
  <c r="I154" i="1"/>
  <c r="W154" i="1" s="1"/>
  <c r="I607" i="1"/>
  <c r="W607" i="1" s="1"/>
  <c r="I1253" i="1"/>
  <c r="W1253" i="1" s="1"/>
  <c r="I1216" i="1"/>
  <c r="W1216" i="1" s="1"/>
  <c r="I664" i="1"/>
  <c r="W664" i="1" s="1"/>
  <c r="I136" i="1"/>
  <c r="W136" i="1" s="1"/>
  <c r="I1251" i="1"/>
  <c r="W1251" i="1" s="1"/>
  <c r="I1215" i="1"/>
  <c r="W1215" i="1" s="1"/>
  <c r="I752" i="1"/>
  <c r="W752" i="1" s="1"/>
  <c r="I916" i="1"/>
  <c r="W916" i="1" s="1"/>
  <c r="I1058" i="1"/>
  <c r="W1058" i="1" s="1"/>
  <c r="I754" i="1"/>
  <c r="W754" i="1" s="1"/>
  <c r="I903" i="1"/>
  <c r="W903" i="1" s="1"/>
  <c r="I1177" i="1"/>
  <c r="W1177" i="1" s="1"/>
  <c r="I257" i="1"/>
  <c r="W257" i="1" s="1"/>
  <c r="I1009" i="1"/>
  <c r="W1009" i="1" s="1"/>
  <c r="I230" i="1"/>
  <c r="W230" i="1" s="1"/>
  <c r="I404" i="1"/>
  <c r="W404" i="1" s="1"/>
  <c r="I1056" i="1"/>
  <c r="W1056" i="1" s="1"/>
  <c r="I904" i="1"/>
  <c r="W904" i="1" s="1"/>
  <c r="I1175" i="1"/>
  <c r="W1175" i="1" s="1"/>
  <c r="I902" i="1"/>
  <c r="W902" i="1" s="1"/>
  <c r="I901" i="1"/>
  <c r="W901" i="1" s="1"/>
  <c r="I1149" i="1"/>
  <c r="W1149" i="1" s="1"/>
  <c r="I562" i="1"/>
  <c r="W562" i="1" s="1"/>
  <c r="I753" i="1"/>
  <c r="W753" i="1" s="1"/>
  <c r="I1059" i="1"/>
  <c r="W1059" i="1" s="1"/>
  <c r="I12" i="1"/>
  <c r="W12" i="1" s="1"/>
  <c r="I1057" i="1"/>
  <c r="W1057" i="1" s="1"/>
  <c r="I60" i="1"/>
  <c r="W60" i="1" s="1"/>
  <c r="I733" i="1"/>
  <c r="W733" i="1" s="1"/>
  <c r="I1210" i="1"/>
  <c r="W1210" i="1" s="1"/>
  <c r="I561" i="1"/>
  <c r="W561" i="1" s="1"/>
  <c r="I229" i="1"/>
  <c r="W229" i="1" s="1"/>
  <c r="I85" i="1"/>
  <c r="W85" i="1" s="1"/>
  <c r="I734" i="1"/>
  <c r="W734" i="1" s="1"/>
  <c r="G53" i="4"/>
  <c r="I1203" i="1"/>
  <c r="W1203" i="1" s="1"/>
  <c r="I715" i="1"/>
  <c r="W715" i="1" s="1"/>
  <c r="I396" i="1"/>
  <c r="W396" i="1" s="1"/>
  <c r="I716" i="1"/>
  <c r="W716" i="1" s="1"/>
  <c r="I56" i="1"/>
  <c r="W56" i="1" s="1"/>
  <c r="I717" i="1"/>
  <c r="W717" i="1" s="1"/>
  <c r="I732" i="1"/>
  <c r="W732" i="1" s="1"/>
  <c r="I605" i="1"/>
  <c r="W605" i="1" s="1"/>
  <c r="I87" i="1"/>
  <c r="W87" i="1" s="1"/>
  <c r="I1041" i="1"/>
  <c r="W1041" i="1" s="1"/>
  <c r="I714" i="1"/>
  <c r="W714" i="1" s="1"/>
  <c r="I549" i="1"/>
  <c r="W549" i="1" s="1"/>
  <c r="I281" i="1"/>
  <c r="W281" i="1" s="1"/>
  <c r="I952" i="1"/>
  <c r="W952" i="1" s="1"/>
  <c r="I276" i="1"/>
  <c r="W276" i="1" s="1"/>
  <c r="I834" i="1"/>
  <c r="W834" i="1" s="1"/>
  <c r="I284" i="1"/>
  <c r="W284" i="1" s="1"/>
  <c r="I1171" i="1"/>
  <c r="W1171" i="1" s="1"/>
  <c r="I979" i="1"/>
  <c r="W979" i="1" s="1"/>
  <c r="I511" i="1"/>
  <c r="W511" i="1" s="1"/>
  <c r="I86" i="1"/>
  <c r="W86" i="1" s="1"/>
  <c r="I948" i="1"/>
  <c r="W948" i="1" s="1"/>
  <c r="I1145" i="1"/>
  <c r="W1145" i="1" s="1"/>
  <c r="I929" i="1"/>
  <c r="W929" i="1" s="1"/>
  <c r="I278" i="1"/>
  <c r="W278" i="1" s="1"/>
  <c r="I651" i="1"/>
  <c r="W651" i="1" s="1"/>
  <c r="I768" i="1"/>
  <c r="W768" i="1" s="1"/>
  <c r="I988" i="1"/>
  <c r="W988" i="1" s="1"/>
  <c r="I451" i="1"/>
  <c r="W451" i="1" s="1"/>
  <c r="I368" i="1"/>
  <c r="W368" i="1" s="1"/>
  <c r="I170" i="1"/>
  <c r="W170" i="1" s="1"/>
  <c r="I849" i="1"/>
  <c r="W849" i="1" s="1"/>
  <c r="I354" i="1"/>
  <c r="W354" i="1" s="1"/>
  <c r="I1202" i="1"/>
  <c r="W1202" i="1" s="1"/>
  <c r="I1238" i="1"/>
  <c r="W1238" i="1" s="1"/>
  <c r="I713" i="1"/>
  <c r="W713" i="1" s="1"/>
  <c r="I852" i="1"/>
  <c r="W852" i="1" s="1"/>
  <c r="I976" i="1"/>
  <c r="W976" i="1" s="1"/>
  <c r="I959" i="1"/>
  <c r="W959" i="1" s="1"/>
  <c r="I1297" i="1"/>
  <c r="W1297" i="1" s="1"/>
  <c r="I1078" i="1"/>
  <c r="W1078" i="1" s="1"/>
  <c r="I723" i="1"/>
  <c r="W723" i="1" s="1"/>
  <c r="I1132" i="1"/>
  <c r="W1132" i="1" s="1"/>
  <c r="I1211" i="1"/>
  <c r="W1211" i="1" s="1"/>
  <c r="I560" i="1"/>
  <c r="W560" i="1" s="1"/>
  <c r="I221" i="1"/>
  <c r="W221" i="1" s="1"/>
  <c r="I220" i="1"/>
  <c r="W220" i="1" s="1"/>
  <c r="I1249" i="1"/>
  <c r="W1249" i="1" s="1"/>
  <c r="I897" i="1"/>
  <c r="W897" i="1" s="1"/>
  <c r="I119" i="1"/>
  <c r="W119" i="1" s="1"/>
  <c r="I1314" i="1"/>
  <c r="W1314" i="1" s="1"/>
  <c r="I340" i="1"/>
  <c r="W340" i="1" s="1"/>
  <c r="I758" i="1"/>
  <c r="W758" i="1" s="1"/>
  <c r="I639" i="1"/>
  <c r="W639" i="1" s="1"/>
  <c r="I495" i="1"/>
  <c r="W495" i="1" s="1"/>
  <c r="I143" i="1"/>
  <c r="W143" i="1" s="1"/>
  <c r="E55" i="4"/>
  <c r="I1154" i="1"/>
  <c r="W1154" i="1" s="1"/>
  <c r="I832" i="1"/>
  <c r="W832" i="1" s="1"/>
  <c r="I542" i="1"/>
  <c r="W542" i="1" s="1"/>
  <c r="I501" i="1"/>
  <c r="W501" i="1" s="1"/>
  <c r="I357" i="1"/>
  <c r="W357" i="1" s="1"/>
  <c r="I201" i="1"/>
  <c r="W201" i="1" s="1"/>
  <c r="I591" i="1"/>
  <c r="W591" i="1" s="1"/>
  <c r="I564" i="1"/>
  <c r="W564" i="1" s="1"/>
  <c r="I37" i="1"/>
  <c r="W37" i="1" s="1"/>
  <c r="I854" i="1"/>
  <c r="W854" i="1" s="1"/>
  <c r="I1027" i="1"/>
  <c r="W1027" i="1" s="1"/>
  <c r="I703" i="1"/>
  <c r="W703" i="1" s="1"/>
  <c r="I391" i="1"/>
  <c r="W391" i="1" s="1"/>
  <c r="I247" i="1"/>
  <c r="W247" i="1" s="1"/>
  <c r="I923" i="1"/>
  <c r="W923" i="1" s="1"/>
  <c r="I1081" i="1"/>
  <c r="W1081" i="1" s="1"/>
  <c r="I1217" i="1"/>
  <c r="W1217" i="1" s="1"/>
  <c r="I1037" i="1"/>
  <c r="W1037" i="1" s="1"/>
  <c r="I1190" i="1"/>
  <c r="W1190" i="1" s="1"/>
  <c r="I998" i="1"/>
  <c r="W998" i="1" s="1"/>
  <c r="I165" i="1"/>
  <c r="W165" i="1" s="1"/>
  <c r="I77" i="1"/>
  <c r="W77" i="1" s="1"/>
  <c r="I1035" i="1"/>
  <c r="W1035" i="1" s="1"/>
  <c r="I822" i="1"/>
  <c r="W822" i="1" s="1"/>
  <c r="I534" i="1"/>
  <c r="W534" i="1" s="1"/>
  <c r="I217" i="1"/>
  <c r="W217" i="1" s="1"/>
  <c r="I1274" i="1"/>
  <c r="W1274" i="1" s="1"/>
  <c r="I208" i="1"/>
  <c r="W208" i="1" s="1"/>
  <c r="I328" i="1"/>
  <c r="W328" i="1" s="1"/>
  <c r="I710" i="1"/>
  <c r="W710" i="1" s="1"/>
  <c r="I1206" i="1"/>
  <c r="W1206" i="1" s="1"/>
  <c r="I1191" i="1"/>
  <c r="W1191" i="1" s="1"/>
  <c r="I585" i="1"/>
  <c r="W585" i="1" s="1"/>
  <c r="I503" i="1"/>
  <c r="W503" i="1" s="1"/>
  <c r="I413" i="1"/>
  <c r="W413" i="1" s="1"/>
  <c r="I211" i="1"/>
  <c r="W211" i="1" s="1"/>
  <c r="I711" i="1"/>
  <c r="W711" i="1" s="1"/>
  <c r="I543" i="1"/>
  <c r="W543" i="1" s="1"/>
  <c r="I921" i="1"/>
  <c r="W921" i="1" s="1"/>
  <c r="I531" i="1"/>
  <c r="W531" i="1" s="1"/>
  <c r="I253" i="1"/>
  <c r="W253" i="1" s="1"/>
  <c r="I861" i="1"/>
  <c r="W861" i="1" s="1"/>
  <c r="I1286" i="1"/>
  <c r="W1286" i="1" s="1"/>
  <c r="I751" i="1"/>
  <c r="W751" i="1" s="1"/>
  <c r="I588" i="1"/>
  <c r="W588" i="1" s="1"/>
  <c r="I769" i="1"/>
  <c r="W769" i="1" s="1"/>
  <c r="I541" i="1"/>
  <c r="W541" i="1" s="1"/>
  <c r="I1199" i="1"/>
  <c r="W1199" i="1" s="1"/>
  <c r="I209" i="1"/>
  <c r="W209" i="1" s="1"/>
  <c r="I845" i="1"/>
  <c r="W845" i="1" s="1"/>
  <c r="I702" i="1"/>
  <c r="W702" i="1" s="1"/>
  <c r="I197" i="1"/>
  <c r="W197" i="1" s="1"/>
  <c r="I1198" i="1"/>
  <c r="W1198" i="1" s="1"/>
  <c r="I210" i="1"/>
  <c r="W210" i="1" s="1"/>
  <c r="I422" i="1"/>
  <c r="W422" i="1" s="1"/>
  <c r="I1125" i="1"/>
  <c r="W1125" i="1" s="1"/>
  <c r="I601" i="1"/>
  <c r="W601" i="1" s="1"/>
  <c r="I1036" i="1"/>
  <c r="W1036" i="1" s="1"/>
  <c r="I460" i="1"/>
  <c r="W460" i="1" s="1"/>
  <c r="I602" i="1"/>
  <c r="W602" i="1" s="1"/>
  <c r="I670" i="1"/>
  <c r="W670" i="1" s="1"/>
  <c r="I1028" i="1"/>
  <c r="W1028" i="1" s="1"/>
  <c r="I200" i="1"/>
  <c r="W200" i="1" s="1"/>
  <c r="I198" i="1"/>
  <c r="W198" i="1" s="1"/>
  <c r="I649" i="1"/>
  <c r="W649" i="1" s="1"/>
  <c r="I599" i="1"/>
  <c r="W599" i="1" s="1"/>
  <c r="I40" i="1"/>
  <c r="W40" i="1" s="1"/>
  <c r="I196" i="1"/>
  <c r="W196" i="1" s="1"/>
  <c r="I760" i="1"/>
  <c r="W760" i="1" s="1"/>
  <c r="I1229" i="1"/>
  <c r="W1229" i="1" s="1"/>
  <c r="I786" i="1"/>
  <c r="W786" i="1" s="1"/>
  <c r="I725" i="1"/>
  <c r="W725" i="1" s="1"/>
  <c r="I1046" i="1"/>
  <c r="W1046" i="1" s="1"/>
  <c r="I398" i="1"/>
  <c r="W398" i="1" s="1"/>
  <c r="I766" i="1"/>
  <c r="W766" i="1" s="1"/>
  <c r="I150" i="1"/>
  <c r="W150" i="1" s="1"/>
  <c r="I327" i="1"/>
  <c r="W327" i="1" s="1"/>
  <c r="I954" i="1"/>
  <c r="W954" i="1" s="1"/>
  <c r="I457" i="1"/>
  <c r="W457" i="1" s="1"/>
  <c r="I1209" i="1"/>
  <c r="W1209" i="1" s="1"/>
  <c r="I993" i="1"/>
  <c r="W993" i="1" s="1"/>
  <c r="I269" i="1"/>
  <c r="W269" i="1" s="1"/>
  <c r="I1282" i="1"/>
  <c r="W1282" i="1" s="1"/>
  <c r="I968" i="1"/>
  <c r="W968" i="1" s="1"/>
  <c r="I103" i="1"/>
  <c r="W103" i="1" s="1"/>
  <c r="I123" i="1"/>
  <c r="W123" i="1" s="1"/>
  <c r="I169" i="1"/>
  <c r="W169" i="1" s="1"/>
  <c r="I48" i="1"/>
  <c r="W48" i="1" s="1"/>
  <c r="I911" i="1"/>
  <c r="W911" i="1" s="1"/>
  <c r="I653" i="1"/>
  <c r="W653" i="1" s="1"/>
  <c r="I1299" i="1"/>
  <c r="W1299" i="1" s="1"/>
  <c r="I442" i="1"/>
  <c r="W442" i="1" s="1"/>
  <c r="I298" i="1"/>
  <c r="W298" i="1" s="1"/>
  <c r="I621" i="1"/>
  <c r="W621" i="1" s="1"/>
  <c r="I477" i="1"/>
  <c r="W477" i="1" s="1"/>
  <c r="I272" i="1"/>
  <c r="W272" i="1" s="1"/>
  <c r="I91" i="1"/>
  <c r="W91" i="1" s="1"/>
  <c r="I270" i="1"/>
  <c r="W270" i="1" s="1"/>
  <c r="I1107" i="1"/>
  <c r="W1107" i="1" s="1"/>
  <c r="I114" i="1"/>
  <c r="W114" i="1" s="1"/>
  <c r="I555" i="1"/>
  <c r="W555" i="1" s="1"/>
  <c r="I1047" i="1"/>
  <c r="W1047" i="1" s="1"/>
  <c r="I974" i="1"/>
  <c r="W974" i="1" s="1"/>
  <c r="I482" i="1"/>
  <c r="W482" i="1" s="1"/>
  <c r="I836" i="1"/>
  <c r="W836" i="1" s="1"/>
  <c r="I1303" i="1"/>
  <c r="W1303" i="1" s="1"/>
  <c r="I492" i="1"/>
  <c r="W492" i="1" s="1"/>
  <c r="I287" i="1"/>
  <c r="W287" i="1" s="1"/>
  <c r="I1103" i="1"/>
  <c r="W1103" i="1" s="1"/>
  <c r="I627" i="1"/>
  <c r="W627" i="1" s="1"/>
  <c r="I1244" i="1"/>
  <c r="W1244" i="1" s="1"/>
  <c r="I869" i="1"/>
  <c r="W869" i="1" s="1"/>
  <c r="I1000" i="1"/>
  <c r="W1000" i="1" s="1"/>
  <c r="I1114" i="1"/>
  <c r="W1114" i="1" s="1"/>
  <c r="I1207" i="1"/>
  <c r="W1207" i="1" s="1"/>
  <c r="I1101" i="1"/>
  <c r="W1101" i="1" s="1"/>
  <c r="I784" i="1"/>
  <c r="W784" i="1" s="1"/>
  <c r="I662" i="1"/>
  <c r="W662" i="1" s="1"/>
  <c r="I672" i="1"/>
  <c r="W672" i="1" s="1"/>
  <c r="I337" i="1"/>
  <c r="W337" i="1" s="1"/>
  <c r="I1117" i="1"/>
  <c r="W1117" i="1" s="1"/>
  <c r="I1271" i="1"/>
  <c r="W1271" i="1" s="1"/>
  <c r="I945" i="1"/>
  <c r="W945" i="1" s="1"/>
  <c r="I1038" i="1"/>
  <c r="W1038" i="1" s="1"/>
  <c r="I1265" i="1"/>
  <c r="W1265" i="1" s="1"/>
  <c r="I1138" i="1"/>
  <c r="W1138" i="1" s="1"/>
  <c r="I332" i="1"/>
  <c r="W332" i="1" s="1"/>
  <c r="I623" i="1"/>
  <c r="W623" i="1" s="1"/>
  <c r="I1305" i="1"/>
  <c r="W1305" i="1" s="1"/>
  <c r="I1127" i="1"/>
  <c r="W1127" i="1" s="1"/>
  <c r="I625" i="1"/>
  <c r="W625" i="1" s="1"/>
  <c r="I467" i="1"/>
  <c r="W467" i="1" s="1"/>
  <c r="I1170" i="1"/>
  <c r="W1170" i="1" s="1"/>
  <c r="I129" i="1"/>
  <c r="W129" i="1" s="1"/>
  <c r="I831" i="1"/>
  <c r="W831" i="1" s="1"/>
  <c r="I780" i="1"/>
  <c r="W780" i="1" s="1"/>
  <c r="I779" i="1"/>
  <c r="W779" i="1" s="1"/>
  <c r="I311" i="1"/>
  <c r="W311" i="1" s="1"/>
  <c r="I1316" i="1"/>
  <c r="W1316" i="1" s="1"/>
  <c r="I785" i="1"/>
  <c r="W785" i="1" s="1"/>
  <c r="I999" i="1"/>
  <c r="W999" i="1" s="1"/>
  <c r="I624" i="1"/>
  <c r="W624" i="1" s="1"/>
  <c r="I471" i="1"/>
  <c r="W471" i="1" s="1"/>
  <c r="I1105" i="1"/>
  <c r="W1105" i="1" s="1"/>
  <c r="I1146" i="1"/>
  <c r="W1146" i="1" s="1"/>
  <c r="I1106" i="1"/>
  <c r="W1106" i="1" s="1"/>
  <c r="I105" i="1"/>
  <c r="W105" i="1" s="1"/>
  <c r="I656" i="1"/>
  <c r="W656" i="1" s="1"/>
  <c r="I500" i="1"/>
  <c r="W500" i="1" s="1"/>
  <c r="I1136" i="1"/>
  <c r="W1136" i="1" s="1"/>
  <c r="I1267" i="1"/>
  <c r="W1267" i="1" s="1"/>
  <c r="I54" i="1"/>
  <c r="W54" i="1" s="1"/>
  <c r="I349" i="1"/>
  <c r="W349" i="1" s="1"/>
  <c r="I315" i="1"/>
  <c r="W315" i="1" s="1"/>
  <c r="I271" i="1"/>
  <c r="W271" i="1" s="1"/>
  <c r="I49" i="1"/>
  <c r="W49" i="1" s="1"/>
  <c r="I296" i="1"/>
  <c r="W296" i="1" s="1"/>
  <c r="I518" i="1"/>
  <c r="W518" i="1" s="1"/>
  <c r="I333" i="1"/>
  <c r="W333" i="1" s="1"/>
  <c r="I258" i="1"/>
  <c r="W258" i="1" s="1"/>
  <c r="I141" i="1"/>
  <c r="W141" i="1" s="1"/>
  <c r="I1134" i="1"/>
  <c r="W1134" i="1" s="1"/>
  <c r="I1083" i="1"/>
  <c r="W1083" i="1" s="1"/>
  <c r="I966" i="1"/>
  <c r="W966" i="1" s="1"/>
  <c r="I817" i="1"/>
  <c r="W817" i="1" s="1"/>
  <c r="I1137" i="1"/>
  <c r="W1137" i="1" s="1"/>
  <c r="I297" i="1"/>
  <c r="W297" i="1" s="1"/>
  <c r="I655" i="1"/>
  <c r="W655" i="1" s="1"/>
  <c r="I795" i="1"/>
  <c r="W795" i="1" s="1"/>
  <c r="I226" i="1"/>
  <c r="W226" i="1" s="1"/>
  <c r="I807" i="1"/>
  <c r="W807" i="1" s="1"/>
  <c r="I587" i="1"/>
  <c r="W587" i="1" s="1"/>
  <c r="I306" i="1"/>
  <c r="W306" i="1" s="1"/>
  <c r="I322" i="1"/>
  <c r="W322" i="1" s="1"/>
  <c r="I294" i="1"/>
  <c r="W294" i="1" s="1"/>
  <c r="I569" i="1"/>
  <c r="W569" i="1" s="1"/>
  <c r="I242" i="1"/>
  <c r="W242" i="1" s="1"/>
  <c r="I2" i="1"/>
  <c r="W2" i="1" s="1"/>
  <c r="I1173" i="1"/>
  <c r="W1173" i="1" s="1"/>
  <c r="I1165" i="1"/>
  <c r="W1165" i="1" s="1"/>
  <c r="I586" i="1"/>
  <c r="W586" i="1" s="1"/>
  <c r="I584" i="1"/>
  <c r="W584" i="1" s="1"/>
  <c r="I735" i="1"/>
  <c r="W735" i="1" s="1"/>
  <c r="I421" i="1"/>
  <c r="W421" i="1" s="1"/>
  <c r="I765" i="1"/>
  <c r="W765" i="1" s="1"/>
  <c r="I79" i="1"/>
  <c r="W79" i="1" s="1"/>
  <c r="I244" i="1"/>
  <c r="W244" i="1" s="1"/>
  <c r="I84" i="1"/>
  <c r="W84" i="1" s="1"/>
  <c r="I356" i="1"/>
  <c r="W356" i="1" s="1"/>
  <c r="I919" i="1"/>
  <c r="W919" i="1" s="1"/>
  <c r="I424" i="1"/>
  <c r="W424" i="1" s="1"/>
  <c r="I657" i="1"/>
  <c r="W657" i="1" s="1"/>
  <c r="I764" i="1"/>
  <c r="W764" i="1" s="1"/>
  <c r="I1289" i="1"/>
  <c r="W1289" i="1" s="1"/>
  <c r="I721" i="1"/>
  <c r="W721" i="1" s="1"/>
  <c r="I245" i="1"/>
  <c r="W245" i="1" s="1"/>
  <c r="I1236" i="1"/>
  <c r="W1236" i="1" s="1"/>
  <c r="I736" i="1"/>
  <c r="W736" i="1" s="1"/>
  <c r="I355" i="1"/>
  <c r="W355" i="1" s="1"/>
  <c r="I1235" i="1"/>
  <c r="W1235" i="1" s="1"/>
  <c r="I1075" i="1"/>
  <c r="W1075" i="1" s="1"/>
  <c r="I755" i="1"/>
  <c r="W755" i="1" s="1"/>
  <c r="I895" i="1"/>
  <c r="W895" i="1" s="1"/>
  <c r="I796" i="1"/>
  <c r="W796" i="1" s="1"/>
  <c r="I80" i="1"/>
  <c r="W80" i="1" s="1"/>
  <c r="I643" i="1"/>
  <c r="W643" i="1" s="1"/>
  <c r="I78" i="1"/>
  <c r="W78" i="1" s="1"/>
  <c r="I63" i="1"/>
  <c r="W63" i="1" s="1"/>
  <c r="I167" i="1"/>
  <c r="W167" i="1" s="1"/>
  <c r="I917" i="1"/>
  <c r="W917" i="1" s="1"/>
  <c r="I846" i="1"/>
  <c r="W846" i="1" s="1"/>
  <c r="I989" i="1"/>
  <c r="W989" i="1" s="1"/>
  <c r="I1239" i="1"/>
  <c r="W1239" i="1" s="1"/>
  <c r="I756" i="1"/>
  <c r="W756" i="1" s="1"/>
  <c r="I920" i="1"/>
  <c r="W920" i="1" s="1"/>
  <c r="I890" i="1"/>
  <c r="W890" i="1" s="1"/>
  <c r="I402" i="1"/>
  <c r="W402" i="1" s="1"/>
  <c r="I1200" i="1"/>
  <c r="W1200" i="1" s="1"/>
  <c r="I637" i="1"/>
  <c r="W637" i="1" s="1"/>
  <c r="I1181" i="1"/>
  <c r="W1181" i="1" s="1"/>
  <c r="I388" i="1"/>
  <c r="W388" i="1" s="1"/>
  <c r="I466" i="1"/>
  <c r="W466" i="1" s="1"/>
  <c r="I896" i="1"/>
  <c r="W896" i="1" s="1"/>
  <c r="I1195" i="1"/>
  <c r="W1195" i="1" s="1"/>
  <c r="I1131" i="1"/>
  <c r="W1131" i="1" s="1"/>
  <c r="I135" i="1"/>
  <c r="W135" i="1" s="1"/>
  <c r="I708" i="1"/>
  <c r="W708" i="1" s="1"/>
  <c r="I22" i="1"/>
  <c r="W22" i="1" s="1"/>
  <c r="I633" i="1"/>
  <c r="W633" i="1" s="1"/>
  <c r="I1183" i="1"/>
  <c r="W1183" i="1" s="1"/>
  <c r="I559" i="1"/>
  <c r="W559" i="1" s="1"/>
  <c r="I658" i="1"/>
  <c r="W658" i="1" s="1"/>
  <c r="I1197" i="1"/>
  <c r="W1197" i="1" s="1"/>
  <c r="I892" i="1"/>
  <c r="W892" i="1" s="1"/>
  <c r="I547" i="1"/>
  <c r="W547" i="1" s="1"/>
  <c r="I24" i="1"/>
  <c r="W24" i="1" s="1"/>
  <c r="I692" i="1"/>
  <c r="W692" i="1" s="1"/>
  <c r="I390" i="1"/>
  <c r="W390" i="1" s="1"/>
  <c r="I360" i="1"/>
  <c r="W360" i="1" s="1"/>
  <c r="I1052" i="1"/>
  <c r="W1052" i="1" s="1"/>
  <c r="I987" i="1"/>
  <c r="W987" i="1" s="1"/>
  <c r="I889" i="1"/>
  <c r="W889" i="1" s="1"/>
  <c r="I888" i="1"/>
  <c r="W888" i="1" s="1"/>
  <c r="I712" i="1"/>
  <c r="W712" i="1" s="1"/>
  <c r="I204" i="1"/>
  <c r="W204" i="1" s="1"/>
  <c r="I214" i="1"/>
  <c r="W214" i="1" s="1"/>
  <c r="I325" i="1"/>
  <c r="W325" i="1" s="1"/>
  <c r="I510" i="1"/>
  <c r="W510" i="1" s="1"/>
  <c r="I203" i="1"/>
  <c r="W203" i="1" s="1"/>
  <c r="I894" i="1"/>
  <c r="W894" i="1" s="1"/>
  <c r="I206" i="1"/>
  <c r="W206" i="1" s="1"/>
  <c r="I392" i="1"/>
  <c r="W392" i="1" s="1"/>
  <c r="I389" i="1"/>
  <c r="W389" i="1" s="1"/>
  <c r="I508" i="1"/>
  <c r="W508" i="1" s="1"/>
  <c r="I1030" i="1"/>
  <c r="W1030" i="1" s="1"/>
  <c r="I1123" i="1"/>
  <c r="W1123" i="1" s="1"/>
  <c r="I7" i="1"/>
  <c r="W7" i="1" s="1"/>
  <c r="I1032" i="1"/>
  <c r="W1032" i="1" s="1"/>
  <c r="I342" i="1"/>
  <c r="W342" i="1" s="1"/>
  <c r="I23" i="1"/>
  <c r="W23" i="1" s="1"/>
  <c r="I538" i="1"/>
  <c r="W538" i="1" s="1"/>
  <c r="I729" i="1"/>
  <c r="W729" i="1" s="1"/>
  <c r="I536" i="1"/>
  <c r="W536" i="1" s="1"/>
  <c r="I207" i="1"/>
  <c r="W207" i="1" s="1"/>
  <c r="I1031" i="1"/>
  <c r="W1031" i="1" s="1"/>
  <c r="I53" i="1"/>
  <c r="W53" i="1" s="1"/>
  <c r="I544" i="1"/>
  <c r="W544" i="1" s="1"/>
  <c r="I498" i="1"/>
  <c r="W498" i="1" s="1"/>
  <c r="I205" i="1"/>
  <c r="W205" i="1" s="1"/>
  <c r="I899" i="1"/>
  <c r="W899" i="1" s="1"/>
  <c r="I546" i="1"/>
  <c r="W546" i="1" s="1"/>
  <c r="I857" i="1"/>
  <c r="W857" i="1" s="1"/>
  <c r="I400" i="1"/>
  <c r="W400" i="1" s="1"/>
  <c r="I693" i="1"/>
  <c r="W693" i="1" s="1"/>
  <c r="I163" i="1"/>
  <c r="W163" i="1" s="1"/>
  <c r="I539" i="1"/>
  <c r="W539" i="1" s="1"/>
  <c r="I537" i="1"/>
  <c r="W537" i="1" s="1"/>
  <c r="I1051" i="1"/>
  <c r="W1051" i="1" s="1"/>
  <c r="D55" i="4"/>
  <c r="G12" i="4"/>
  <c r="I227" i="1"/>
  <c r="W227" i="1" s="1"/>
  <c r="I55" i="1"/>
  <c r="W55" i="1" s="1"/>
  <c r="I731" i="1"/>
  <c r="W731" i="1" s="1"/>
  <c r="I1212" i="1"/>
  <c r="W1212" i="1" s="1"/>
  <c r="I26" i="4" l="1"/>
  <c r="I49" i="4"/>
  <c r="I19" i="4"/>
  <c r="I32" i="4"/>
  <c r="I30" i="4"/>
  <c r="I46" i="4"/>
  <c r="I17" i="4"/>
  <c r="I42" i="4"/>
  <c r="I43" i="4"/>
  <c r="I33" i="4"/>
  <c r="I15" i="4"/>
  <c r="I38" i="4"/>
  <c r="I50" i="4"/>
  <c r="I45" i="4"/>
  <c r="I27" i="4"/>
  <c r="I29" i="4"/>
  <c r="I47" i="4"/>
  <c r="I51" i="4"/>
  <c r="I36" i="4"/>
  <c r="I35" i="4"/>
  <c r="I34" i="4"/>
  <c r="I10" i="4"/>
  <c r="I12" i="4" s="1"/>
  <c r="I25" i="4"/>
  <c r="I44" i="4"/>
  <c r="I48" i="4"/>
  <c r="G55" i="4"/>
  <c r="I22" i="4" l="1"/>
  <c r="I53" i="4"/>
  <c r="I39" i="4"/>
  <c r="I55" i="4" l="1"/>
  <c r="I57" i="4" s="1"/>
  <c r="I59" i="4" s="1"/>
  <c r="I61" i="4" s="1"/>
</calcChain>
</file>

<file path=xl/sharedStrings.xml><?xml version="1.0" encoding="utf-8"?>
<sst xmlns="http://schemas.openxmlformats.org/spreadsheetml/2006/main" count="17884" uniqueCount="497">
  <si>
    <t>As Of Month</t>
  </si>
  <si>
    <t>Gl Company Number</t>
  </si>
  <si>
    <t>Business Segment</t>
  </si>
  <si>
    <t>Functional Class</t>
  </si>
  <si>
    <t>Gl Account</t>
  </si>
  <si>
    <t>Utility Account</t>
  </si>
  <si>
    <t>Sub Account</t>
  </si>
  <si>
    <t>Major Location</t>
  </si>
  <si>
    <t>System Id</t>
  </si>
  <si>
    <t>Asset Vintage</t>
  </si>
  <si>
    <t>Original Cost</t>
  </si>
  <si>
    <t>Reserve</t>
  </si>
  <si>
    <t>Hw Index Ln</t>
  </si>
  <si>
    <t>Current Year Hw Rate</t>
  </si>
  <si>
    <t>Vintage Rate</t>
  </si>
  <si>
    <t>Hw Factor</t>
  </si>
  <si>
    <t>Esc Value</t>
  </si>
  <si>
    <t>202606</t>
  </si>
  <si>
    <t>032</t>
  </si>
  <si>
    <t>Gas</t>
  </si>
  <si>
    <t>Gas Distribution Plant</t>
  </si>
  <si>
    <t>16025.0101-Plant in Service</t>
  </si>
  <si>
    <t>G384 - House Regulatory Install</t>
  </si>
  <si>
    <t>XX</t>
  </si>
  <si>
    <t>Unspecified</t>
  </si>
  <si>
    <t>00000 - Unspecified AZ</t>
  </si>
  <si>
    <t>G - 54 : 384 House Reg Installation</t>
  </si>
  <si>
    <t>G381 - Meters</t>
  </si>
  <si>
    <t>G - 51 : 381 Meters</t>
  </si>
  <si>
    <t>Gas General Plant</t>
  </si>
  <si>
    <t>G390 - Structures and Improvements</t>
  </si>
  <si>
    <t>Operations - AZ - Prescott</t>
  </si>
  <si>
    <t>PRESC - Prescott</t>
  </si>
  <si>
    <t>B - 2 :   Reinf. Conc. Bldg. Const.</t>
  </si>
  <si>
    <t>G392 - Transportation Equipment</t>
  </si>
  <si>
    <t>C2</t>
  </si>
  <si>
    <t>No Indexing</t>
  </si>
  <si>
    <t>Operations - AZ - Cottonwood</t>
  </si>
  <si>
    <t>COTTN - Cottonwood</t>
  </si>
  <si>
    <t>G378 - Measr and Reg Stat Equip-Gen</t>
  </si>
  <si>
    <t>G - 47 : 378 Meas &amp; Reg Sta Equip</t>
  </si>
  <si>
    <t>G397 - Communication Equipment</t>
  </si>
  <si>
    <t>Operations - AZ - Flagstaff</t>
  </si>
  <si>
    <t>FLAGA - Flagstaff Admin</t>
  </si>
  <si>
    <t>G382 - Meter Installations</t>
  </si>
  <si>
    <t>G - 52 : 382 Meter Installations</t>
  </si>
  <si>
    <t>G380 - Services</t>
  </si>
  <si>
    <t>G - 49 : 380 Services, Steel</t>
  </si>
  <si>
    <t>G387 - Other Equipment</t>
  </si>
  <si>
    <t>Operations - AZ - Show Low</t>
  </si>
  <si>
    <t>SHOWL - Show Low</t>
  </si>
  <si>
    <t>G375 - Structures and Improvements</t>
  </si>
  <si>
    <t>G - 42 : 375 Structures &amp; Improvmnt</t>
  </si>
  <si>
    <t>C3</t>
  </si>
  <si>
    <t>C1</t>
  </si>
  <si>
    <t>G379 - Measr and Reg Stat Equip-Cty</t>
  </si>
  <si>
    <t>G - 48 : 379 Meas&amp;Reg Sta Eq-City G</t>
  </si>
  <si>
    <t>G396 - Power Operated Equipment</t>
  </si>
  <si>
    <t>Operations - AZ - Kingman</t>
  </si>
  <si>
    <t>KINGM - Kingman</t>
  </si>
  <si>
    <t>G394 - Tool, Shop, and Garage Equip</t>
  </si>
  <si>
    <t>G376 - Mains</t>
  </si>
  <si>
    <t>G - 43 : 376 Mains, Cast Iron</t>
  </si>
  <si>
    <t>G383 - House Regulators</t>
  </si>
  <si>
    <t>G - 53 : 383 House Regulators</t>
  </si>
  <si>
    <t>Gas Transmission Plant</t>
  </si>
  <si>
    <t>G369 - Measuring and Reg Stat Equip</t>
  </si>
  <si>
    <t>G - 30 : 369 Meas &amp; Reg Sta Equipmt</t>
  </si>
  <si>
    <t>Operations - AZ - Other Gas Loc</t>
  </si>
  <si>
    <t>HOLBR - Holbrook</t>
  </si>
  <si>
    <t>G391 - Office Furniture and Equip</t>
  </si>
  <si>
    <t>OE</t>
  </si>
  <si>
    <t>C9</t>
  </si>
  <si>
    <t>Operations - AZ - Lake Havasu</t>
  </si>
  <si>
    <t>HAVAS - Havasu</t>
  </si>
  <si>
    <t>G365 - Land and Land Rights</t>
  </si>
  <si>
    <t>RW</t>
  </si>
  <si>
    <t>G367 - Mains</t>
  </si>
  <si>
    <t>G - 27 : 367 Mains</t>
  </si>
  <si>
    <t>WINSL - Winslow</t>
  </si>
  <si>
    <t>G385 - Indust Measr Reg Stat Equip</t>
  </si>
  <si>
    <t>C7</t>
  </si>
  <si>
    <t>G393 - Stores Equipment</t>
  </si>
  <si>
    <t>FLAG0 - Flagstaff</t>
  </si>
  <si>
    <t>G366 - Structures and Improvements</t>
  </si>
  <si>
    <t>G - 26 : 366 Structures &amp; Improvemt</t>
  </si>
  <si>
    <t>C5</t>
  </si>
  <si>
    <t>G398 - Miscellaneous Equipment</t>
  </si>
  <si>
    <t>WILLM - Williams</t>
  </si>
  <si>
    <t>Operations - AZ - Santa Cruz</t>
  </si>
  <si>
    <t>SCWHG - Santa Cruz Warehouse &amp; Engineering Gas</t>
  </si>
  <si>
    <t>FLAGW - Flagstaff Operations/Warehouse</t>
  </si>
  <si>
    <t>G374 - Land and Land Rights</t>
  </si>
  <si>
    <t>RWAZ</t>
  </si>
  <si>
    <t>CP</t>
  </si>
  <si>
    <t>G389 - Land and Land Rights</t>
  </si>
  <si>
    <t>LD</t>
  </si>
  <si>
    <t>Gas Intangible</t>
  </si>
  <si>
    <t>G302 - Franchise and Consents</t>
  </si>
  <si>
    <t>PRETR - Prescott Training Facility</t>
  </si>
  <si>
    <t>G395 - Laboratory Equipment</t>
  </si>
  <si>
    <t>16025.0114-Plant in Serv-Acq Adjust</t>
  </si>
  <si>
    <t>SOUNI - Southern Union Gas Acquisition Adjustment</t>
  </si>
  <si>
    <t>16025.0105-Plant in Serv-Future Use</t>
  </si>
  <si>
    <t>G303 - Misc Intangible Plant</t>
  </si>
  <si>
    <t>S2</t>
  </si>
  <si>
    <t>16025.0106-Plant in Serv-Delay Plnt</t>
  </si>
  <si>
    <t>UNSG T&amp;D</t>
  </si>
  <si>
    <t>GRFTH - Griffith</t>
  </si>
  <si>
    <t>SCWH2 - Santa Cruz Warehouse 2</t>
  </si>
  <si>
    <t>UNSG AZ AMR &amp; Other Communication</t>
  </si>
  <si>
    <t>AMRCG - Coconino Cnty Gas AMR Comm Network</t>
  </si>
  <si>
    <t>NT</t>
  </si>
  <si>
    <t>C6</t>
  </si>
  <si>
    <t>AMRNG - Navajo Cnty Gas AMR Comm Network</t>
  </si>
  <si>
    <t>SCNHQ - Santa Cruz New Headquarters</t>
  </si>
  <si>
    <t>16025.0121-Plant in Serv-Non-Util</t>
  </si>
  <si>
    <t>G371 - Other Equipment</t>
  </si>
  <si>
    <t>ES</t>
  </si>
  <si>
    <t>AMRYG - Yavapai Cnty Gas AMR Comm Network</t>
  </si>
  <si>
    <t>start_month</t>
  </si>
  <si>
    <t>end_month</t>
  </si>
  <si>
    <t>set_of_books</t>
  </si>
  <si>
    <t>company</t>
  </si>
  <si>
    <t>business_segment</t>
  </si>
  <si>
    <t>description</t>
  </si>
  <si>
    <t>func_class</t>
  </si>
  <si>
    <t>fc_sortid</t>
  </si>
  <si>
    <t>begin_bal</t>
  </si>
  <si>
    <t>additions</t>
  </si>
  <si>
    <t>retirements</t>
  </si>
  <si>
    <t>trans_adj</t>
  </si>
  <si>
    <t>end_bal</t>
  </si>
  <si>
    <t>01/2026</t>
  </si>
  <si>
    <t>06/2026</t>
  </si>
  <si>
    <t>Financial</t>
  </si>
  <si>
    <t>032 - UNS Gas, Inc.</t>
  </si>
  <si>
    <t>1020 Report</t>
  </si>
  <si>
    <t>Variance</t>
  </si>
  <si>
    <t>1085 report</t>
  </si>
  <si>
    <t>Variance Explained:</t>
  </si>
  <si>
    <t>Reserves with zero cost (Citizens acquisition discount)</t>
  </si>
  <si>
    <t>depr_group</t>
  </si>
  <si>
    <t>external_account_code</t>
  </si>
  <si>
    <t>provision</t>
  </si>
  <si>
    <t>cost_of_removal</t>
  </si>
  <si>
    <t>salv_credits</t>
  </si>
  <si>
    <t>transfers</t>
  </si>
  <si>
    <t>gain_loss</t>
  </si>
  <si>
    <t>G1302XX00000000</t>
  </si>
  <si>
    <t>16525.0111</t>
  </si>
  <si>
    <t>G1303PCFLAGA000</t>
  </si>
  <si>
    <t>G1303S100000000</t>
  </si>
  <si>
    <t>G1303S200000000</t>
  </si>
  <si>
    <t>G1303XX00000000</t>
  </si>
  <si>
    <t>G1303XXFLAGA000</t>
  </si>
  <si>
    <t>16525.0111-SALV</t>
  </si>
  <si>
    <t>G4302XX00000000</t>
  </si>
  <si>
    <t>16525.0115</t>
  </si>
  <si>
    <t>G4302XXSOUNI000</t>
  </si>
  <si>
    <t>G4303XX00000000</t>
  </si>
  <si>
    <t>G4365RW00000000</t>
  </si>
  <si>
    <t>G4366XX00000000</t>
  </si>
  <si>
    <t>G4367XX00000000</t>
  </si>
  <si>
    <t>G4369XX00000000</t>
  </si>
  <si>
    <t>G4371XX00000000</t>
  </si>
  <si>
    <t>G4374ES00000000</t>
  </si>
  <si>
    <t>G4374LD00000000</t>
  </si>
  <si>
    <t>G4374RW00000000</t>
  </si>
  <si>
    <t>G4374XX00000000</t>
  </si>
  <si>
    <t>G4375XX00000000</t>
  </si>
  <si>
    <t>G4376XX00000000</t>
  </si>
  <si>
    <t>G4376XXSOUNI000</t>
  </si>
  <si>
    <t>G4378XX00000000</t>
  </si>
  <si>
    <t>G4378XXSOUNI000</t>
  </si>
  <si>
    <t>G4379XX00000000</t>
  </si>
  <si>
    <t>G4379XXSOUNI000</t>
  </si>
  <si>
    <t>G4380XX00000000</t>
  </si>
  <si>
    <t>G4380XXSOUNI000</t>
  </si>
  <si>
    <t>G4381XX00000000</t>
  </si>
  <si>
    <t>G4381XXSOUNI000</t>
  </si>
  <si>
    <t>G4382XX00000000</t>
  </si>
  <si>
    <t>G4382XXSOUNI000</t>
  </si>
  <si>
    <t>G4383XX00000000</t>
  </si>
  <si>
    <t>G4383XXSOUNI000</t>
  </si>
  <si>
    <t>G4384XX00000000</t>
  </si>
  <si>
    <t>G4385XX00000000</t>
  </si>
  <si>
    <t>G4385XXSOUNI000</t>
  </si>
  <si>
    <t>G4387XX00000000</t>
  </si>
  <si>
    <t>G4387XXSOUNI000</t>
  </si>
  <si>
    <t>G4389LD00000000</t>
  </si>
  <si>
    <t>G4389LDSOUNI000</t>
  </si>
  <si>
    <t>G4389RW00000000</t>
  </si>
  <si>
    <t>G4389RWSOUNI000</t>
  </si>
  <si>
    <t>G4390XX00000000</t>
  </si>
  <si>
    <t>G4390XXSOUNI000</t>
  </si>
  <si>
    <t>G4391OE00000000</t>
  </si>
  <si>
    <t>G4393XX00000000</t>
  </si>
  <si>
    <t>G4393XXSOUNI000</t>
  </si>
  <si>
    <t>G4394XX00000000</t>
  </si>
  <si>
    <t>G4394XXSOUNI000</t>
  </si>
  <si>
    <t>G4396XX00000000</t>
  </si>
  <si>
    <t>G4396XXSOUNI000</t>
  </si>
  <si>
    <t>G4398XX00000000</t>
  </si>
  <si>
    <t>G4398XXSOUNI000</t>
  </si>
  <si>
    <t>16525.0115-SALV</t>
  </si>
  <si>
    <t>G2374LD00000000</t>
  </si>
  <si>
    <t>16525.0122</t>
  </si>
  <si>
    <t>16525.0122-SALV</t>
  </si>
  <si>
    <t>G1365RW00000000</t>
  </si>
  <si>
    <t>16525.1081</t>
  </si>
  <si>
    <t>G1365RWGRFTH000</t>
  </si>
  <si>
    <t>G1366XX00000000</t>
  </si>
  <si>
    <t>G1367XX00000000</t>
  </si>
  <si>
    <t>G1367XXGRFTH000</t>
  </si>
  <si>
    <t>G1369XX00000000</t>
  </si>
  <si>
    <t>G1369XXGRFTH000</t>
  </si>
  <si>
    <t>G1371XXGRFTH000</t>
  </si>
  <si>
    <t>G1374ES00000000</t>
  </si>
  <si>
    <t>G1374LD00000000</t>
  </si>
  <si>
    <t>G1374RA00000000</t>
  </si>
  <si>
    <t>G1374RW00000000</t>
  </si>
  <si>
    <t>G1374XX00000000</t>
  </si>
  <si>
    <t>G1375XX00000000</t>
  </si>
  <si>
    <t>G1376XX00000000</t>
  </si>
  <si>
    <t>G1378XX00000000</t>
  </si>
  <si>
    <t>G1379XX00000000</t>
  </si>
  <si>
    <t>G1380XX00000000</t>
  </si>
  <si>
    <t>G1381XX00000000</t>
  </si>
  <si>
    <t>G1382XX00000000</t>
  </si>
  <si>
    <t>G1383XX00000000</t>
  </si>
  <si>
    <t>G1384XX00000000</t>
  </si>
  <si>
    <t>G1385XX00000000</t>
  </si>
  <si>
    <t>G1385XXGRFTH000</t>
  </si>
  <si>
    <t>G1387XX00000000</t>
  </si>
  <si>
    <t>G1389LD00000000</t>
  </si>
  <si>
    <t>G1389LDCOTTN000</t>
  </si>
  <si>
    <t>G1389LDFLAG0000</t>
  </si>
  <si>
    <t>G1389LDHAVAS000</t>
  </si>
  <si>
    <t>G1389LDHOLBR000</t>
  </si>
  <si>
    <t>G1389LDPRESC000</t>
  </si>
  <si>
    <t>G1389LDPRETR000</t>
  </si>
  <si>
    <t>G1389LDWILLM000</t>
  </si>
  <si>
    <t>G1389LSHAVSO000</t>
  </si>
  <si>
    <t>G1390XX00000000</t>
  </si>
  <si>
    <t>G1390XXCOTTN000</t>
  </si>
  <si>
    <t>G1390XXFLAGA000</t>
  </si>
  <si>
    <t>G1390XXFLAGW000</t>
  </si>
  <si>
    <t>G1390XXHAVAS000</t>
  </si>
  <si>
    <t>G1390XXHOLBR000</t>
  </si>
  <si>
    <t>G1390XXKINGM000</t>
  </si>
  <si>
    <t>G1390XXPRESC000</t>
  </si>
  <si>
    <t>G1390XXPRETR000</t>
  </si>
  <si>
    <t>G1390XXSCWH2000</t>
  </si>
  <si>
    <t>G1390XXSCWHG000</t>
  </si>
  <si>
    <t>G1390XXSHOWL000</t>
  </si>
  <si>
    <t>G1390XXWILLM000</t>
  </si>
  <si>
    <t>G1390XXWINSL000</t>
  </si>
  <si>
    <t>G1391CPCOTTN000</t>
  </si>
  <si>
    <t>G1391CPFLAGA000</t>
  </si>
  <si>
    <t>G1391CPHAVAS000</t>
  </si>
  <si>
    <t>G1391CPKINGM000</t>
  </si>
  <si>
    <t>G1391CPPRESC000</t>
  </si>
  <si>
    <t>G1391CPSCNHQ000</t>
  </si>
  <si>
    <t>G1391NTCOTTN000</t>
  </si>
  <si>
    <t>G1391NTFLAGA000</t>
  </si>
  <si>
    <t>G1391NTFLAGW000</t>
  </si>
  <si>
    <t>G1391NTHAVAS000</t>
  </si>
  <si>
    <t>G1391NTKINGM000</t>
  </si>
  <si>
    <t>G1391NTPRESC000</t>
  </si>
  <si>
    <t>G1391NTSHOWL000</t>
  </si>
  <si>
    <t>G1391OE00000000</t>
  </si>
  <si>
    <t>G1391OECOTTN000</t>
  </si>
  <si>
    <t>G1391OEFLAGA000</t>
  </si>
  <si>
    <t>G1391OEFLAGW000</t>
  </si>
  <si>
    <t>G1391OEHAVAS000</t>
  </si>
  <si>
    <t>G1391OEKINGM000</t>
  </si>
  <si>
    <t>G1391OEPRESC000</t>
  </si>
  <si>
    <t>G1391OESCWHG000</t>
  </si>
  <si>
    <t>G1391OESHOWL000</t>
  </si>
  <si>
    <t>G1391OEWINSL000</t>
  </si>
  <si>
    <t>G1392C100000000</t>
  </si>
  <si>
    <t>G1392C200000000</t>
  </si>
  <si>
    <t>G1392C300000000</t>
  </si>
  <si>
    <t>G1392C500000000</t>
  </si>
  <si>
    <t>G1392C600000000</t>
  </si>
  <si>
    <t>G1392C700000000</t>
  </si>
  <si>
    <t>G1392C900000000</t>
  </si>
  <si>
    <t>G1393XX00000000</t>
  </si>
  <si>
    <t>G1393XXCOTTN000</t>
  </si>
  <si>
    <t>G1393XXFLAG0000</t>
  </si>
  <si>
    <t>G1393XXFLAGW000</t>
  </si>
  <si>
    <t>G1393XXHAVAS000</t>
  </si>
  <si>
    <t>G1393XXKINGM000</t>
  </si>
  <si>
    <t>G1393XXPRESC000</t>
  </si>
  <si>
    <t>G1393XXSHOWL000</t>
  </si>
  <si>
    <t>G1394XX00000000</t>
  </si>
  <si>
    <t>G1394XXCOTTN000</t>
  </si>
  <si>
    <t>G1394XXFLAG0000</t>
  </si>
  <si>
    <t>G1394XXFLAGW000</t>
  </si>
  <si>
    <t>G1394XXHAVAS000</t>
  </si>
  <si>
    <t>G1394XXHOLBR000</t>
  </si>
  <si>
    <t>G1394XXKINGM000</t>
  </si>
  <si>
    <t>G1394XXPRESC000</t>
  </si>
  <si>
    <t>G1394XXSCWH2000</t>
  </si>
  <si>
    <t>G1394XXSCWHG000</t>
  </si>
  <si>
    <t>G1394XXSHOWL000</t>
  </si>
  <si>
    <t>G1394XXWILLM000</t>
  </si>
  <si>
    <t>G1394XXWINSL000</t>
  </si>
  <si>
    <t>G1395XX00000000</t>
  </si>
  <si>
    <t>G1395XXCOTTN000</t>
  </si>
  <si>
    <t>G1395XXFLAGW000</t>
  </si>
  <si>
    <t>G1395XXHAVAS000</t>
  </si>
  <si>
    <t>G1395XXKINGM000</t>
  </si>
  <si>
    <t>G1395XXPRESC000</t>
  </si>
  <si>
    <t>G1395XXSCWHG000</t>
  </si>
  <si>
    <t>G1395XXSHOWL000</t>
  </si>
  <si>
    <t>G1396XX00000000</t>
  </si>
  <si>
    <t>G1396XXCOTTN000</t>
  </si>
  <si>
    <t>G1396XXFLAG0000</t>
  </si>
  <si>
    <t>G1396XXFLAGW000</t>
  </si>
  <si>
    <t>G1396XXHAVAS000</t>
  </si>
  <si>
    <t>G1396XXKINGM000</t>
  </si>
  <si>
    <t>G1396XXPRESC000</t>
  </si>
  <si>
    <t>G1396XXSCWHG000</t>
  </si>
  <si>
    <t>G1396XXSHOWL000</t>
  </si>
  <si>
    <t>G1396XXWINSL000</t>
  </si>
  <si>
    <t>G1397XX00000000</t>
  </si>
  <si>
    <t>G1397XXCOTTN000</t>
  </si>
  <si>
    <t>G1397XXFLAGA000</t>
  </si>
  <si>
    <t>G1397XXKINGM000</t>
  </si>
  <si>
    <t>G1397XXPRESC000</t>
  </si>
  <si>
    <t>G1397XXSCWH2000</t>
  </si>
  <si>
    <t>G1397XXSHOWL000</t>
  </si>
  <si>
    <t>G1398XX00000000</t>
  </si>
  <si>
    <t>G1398XXCOTTN000</t>
  </si>
  <si>
    <t>G1398XXFLAGA000</t>
  </si>
  <si>
    <t>G1398XXHAVAS000</t>
  </si>
  <si>
    <t>G1398XXKINGM000</t>
  </si>
  <si>
    <t>G1398XXPRESC000</t>
  </si>
  <si>
    <t>G1398XXPRETR000</t>
  </si>
  <si>
    <t>G1398XXSCWHG000</t>
  </si>
  <si>
    <t>G1398XXSHOWL000</t>
  </si>
  <si>
    <t>G5389LDPRESC000</t>
  </si>
  <si>
    <t>G5389LDSHOWL000</t>
  </si>
  <si>
    <t>G8302XX00000000</t>
  </si>
  <si>
    <t>G8365RW00000000</t>
  </si>
  <si>
    <t>G8366XX00000000</t>
  </si>
  <si>
    <t>G8367XX00000000</t>
  </si>
  <si>
    <t>G8369XX00000000</t>
  </si>
  <si>
    <t>G8371XX00000000</t>
  </si>
  <si>
    <t>G8374ES00000000</t>
  </si>
  <si>
    <t>G8374LD00000000</t>
  </si>
  <si>
    <t>G8374RW00000000</t>
  </si>
  <si>
    <t>G8374XX00000000</t>
  </si>
  <si>
    <t>G8375XX00000000</t>
  </si>
  <si>
    <t>G8376XX00000000</t>
  </si>
  <si>
    <t>G8378XX00000000</t>
  </si>
  <si>
    <t>G8379XX00000000</t>
  </si>
  <si>
    <t>G8380XX00000000</t>
  </si>
  <si>
    <t>G8381XX00000000</t>
  </si>
  <si>
    <t>G8382XX00000000</t>
  </si>
  <si>
    <t>G8383XX00000000</t>
  </si>
  <si>
    <t>G8384XX00000000</t>
  </si>
  <si>
    <t>G8385XX00000000</t>
  </si>
  <si>
    <t>G8387XX00000000</t>
  </si>
  <si>
    <t>G8389LD00000000</t>
  </si>
  <si>
    <t>G8389RW00000000</t>
  </si>
  <si>
    <t>G8390XX00000000</t>
  </si>
  <si>
    <t>G8393XX00000000</t>
  </si>
  <si>
    <t>G8394XX00000000</t>
  </si>
  <si>
    <t>G8396XX00000000</t>
  </si>
  <si>
    <t>G8398XX00000000</t>
  </si>
  <si>
    <t>16525.1081-SALV</t>
  </si>
  <si>
    <t>IM variance, pass further review</t>
  </si>
  <si>
    <t>Test Period:</t>
  </si>
  <si>
    <t>Rate Year:</t>
  </si>
  <si>
    <t>A6.2-Rate Base RCND Plant</t>
  </si>
  <si>
    <t>Line</t>
  </si>
  <si>
    <t>FERC Acct No.</t>
  </si>
  <si>
    <t>Accumulated Depreciation</t>
  </si>
  <si>
    <t>Accumulated Depreciation as a Percentage of Original Cost</t>
  </si>
  <si>
    <t>Original Cost Net Book Value</t>
  </si>
  <si>
    <t xml:space="preserve">
Unadjusted R.C.N Cost </t>
  </si>
  <si>
    <t xml:space="preserve"> Unadjusted R.C.N. Accum Deprn </t>
  </si>
  <si>
    <t>No.</t>
  </si>
  <si>
    <t>(a)</t>
  </si>
  <si>
    <t>(b)</t>
  </si>
  <si>
    <t>(c)</t>
  </si>
  <si>
    <t>(d)</t>
  </si>
  <si>
    <t>(e)</t>
  </si>
  <si>
    <t>(f)</t>
  </si>
  <si>
    <t>Intangible Plant:</t>
  </si>
  <si>
    <t xml:space="preserve">    Acct. 302</t>
  </si>
  <si>
    <t xml:space="preserve">    Acct. 303</t>
  </si>
  <si>
    <t xml:space="preserve"> Total Intangible Plant</t>
  </si>
  <si>
    <t>Transmission  Plant</t>
  </si>
  <si>
    <t xml:space="preserve">    Acct. 365</t>
  </si>
  <si>
    <t xml:space="preserve">    Acct. 366</t>
  </si>
  <si>
    <t xml:space="preserve">    Acct. 367</t>
  </si>
  <si>
    <t xml:space="preserve">    Acct. 368</t>
  </si>
  <si>
    <t xml:space="preserve">    Acct. 369</t>
  </si>
  <si>
    <t xml:space="preserve">    Acct. 370</t>
  </si>
  <si>
    <t xml:space="preserve">    Acct. 371</t>
  </si>
  <si>
    <t>Total Transmission</t>
  </si>
  <si>
    <t>Distribution Plant:</t>
  </si>
  <si>
    <t xml:space="preserve">    Acct. 374</t>
  </si>
  <si>
    <t xml:space="preserve">    Acct. 375</t>
  </si>
  <si>
    <t xml:space="preserve">    Acct. 376</t>
  </si>
  <si>
    <t xml:space="preserve">    Acct. 377</t>
  </si>
  <si>
    <t xml:space="preserve">    Acct. 378</t>
  </si>
  <si>
    <t xml:space="preserve">    Acct. 379</t>
  </si>
  <si>
    <t xml:space="preserve">    Acct. 380</t>
  </si>
  <si>
    <t xml:space="preserve">    Acct. 381</t>
  </si>
  <si>
    <t xml:space="preserve">    Acct. 382</t>
  </si>
  <si>
    <t xml:space="preserve">    Acct. 383</t>
  </si>
  <si>
    <t xml:space="preserve">    Acct. 384</t>
  </si>
  <si>
    <t xml:space="preserve">    Acct. 385</t>
  </si>
  <si>
    <t xml:space="preserve">    Acct. 386</t>
  </si>
  <si>
    <t xml:space="preserve">    Acct. 387</t>
  </si>
  <si>
    <t>Total Distribution</t>
  </si>
  <si>
    <t>General Plant:</t>
  </si>
  <si>
    <t xml:space="preserve">    Acct. 389</t>
  </si>
  <si>
    <t xml:space="preserve">    Acct. 390</t>
  </si>
  <si>
    <t xml:space="preserve">    Acct. 391</t>
  </si>
  <si>
    <t xml:space="preserve">    Acct. 392</t>
  </si>
  <si>
    <t xml:space="preserve">    Acct. 393</t>
  </si>
  <si>
    <t xml:space="preserve">    Acct. 394</t>
  </si>
  <si>
    <t xml:space="preserve">    Acct. 395</t>
  </si>
  <si>
    <t xml:space="preserve">    Acct. 396</t>
  </si>
  <si>
    <t xml:space="preserve">    Acct. 397</t>
  </si>
  <si>
    <t xml:space="preserve">    Acct. 398</t>
  </si>
  <si>
    <t xml:space="preserve">    Acct. 399</t>
  </si>
  <si>
    <t>Total General Plant</t>
  </si>
  <si>
    <t>Total Utility Plant</t>
  </si>
  <si>
    <t xml:space="preserve">RCN Accum Deprn </t>
  </si>
  <si>
    <t>Line 39, Col. (g)</t>
  </si>
  <si>
    <t>Total Accum. Depreciation &amp; Amortization  Adjustments</t>
  </si>
  <si>
    <t>Worksheet A5, (Line 18), Col. (c)</t>
  </si>
  <si>
    <t xml:space="preserve">Adjusted RCN Accum Deprn </t>
  </si>
  <si>
    <t>(Line 40 + Line 41)</t>
  </si>
  <si>
    <t>Original Cost Rate Base Accum. Depreciation</t>
  </si>
  <si>
    <t>Worksheet A1, Page 2, (Line 2), Col. (f)</t>
  </si>
  <si>
    <t>RCND Ratio for ADIT</t>
  </si>
  <si>
    <t>Line 42 divided by Line 43 (Note B)</t>
  </si>
  <si>
    <t>Notes:</t>
  </si>
  <si>
    <t>A</t>
  </si>
  <si>
    <t xml:space="preserve">This worksheet reflects original cost, accumulated depreciation and original net book value by plant FERC account. It also reflects the RCN cost and RCN accumulated depreciation. For RCN purposes, the Handy – Whitman Index of Public Utility Construction Costs for the Plateau Region is employed for most accounts (based on the most recently available index numbers).  For plant accounts 303, 391, 393, 394 and 398, the “Marshall Valuation Service Cost Index” is used.  For plant accounts 392, 395, 396 and 397, the Bureau of Labor Statistics producer price index is used.  </t>
  </si>
  <si>
    <t>FERC</t>
  </si>
  <si>
    <t>Esc Reserve</t>
  </si>
  <si>
    <t>Row Labels</t>
  </si>
  <si>
    <t>Sum of Original Cost</t>
  </si>
  <si>
    <t>Sum of Reserve</t>
  </si>
  <si>
    <t>Sum of Original Cost Net Book Value</t>
  </si>
  <si>
    <t>Sum of Esc Value</t>
  </si>
  <si>
    <t>Sum of Esc Reserve</t>
  </si>
  <si>
    <t>302</t>
  </si>
  <si>
    <t>303</t>
  </si>
  <si>
    <t>365</t>
  </si>
  <si>
    <t>366</t>
  </si>
  <si>
    <t>367</t>
  </si>
  <si>
    <t>369</t>
  </si>
  <si>
    <t>371</t>
  </si>
  <si>
    <t>374</t>
  </si>
  <si>
    <t>375</t>
  </si>
  <si>
    <t>376</t>
  </si>
  <si>
    <t>378</t>
  </si>
  <si>
    <t>379</t>
  </si>
  <si>
    <t>380</t>
  </si>
  <si>
    <t>381</t>
  </si>
  <si>
    <t>382</t>
  </si>
  <si>
    <t>383</t>
  </si>
  <si>
    <t>384</t>
  </si>
  <si>
    <t>385</t>
  </si>
  <si>
    <t>387</t>
  </si>
  <si>
    <t>389</t>
  </si>
  <si>
    <t>390</t>
  </si>
  <si>
    <t>391</t>
  </si>
  <si>
    <t>392</t>
  </si>
  <si>
    <t>393</t>
  </si>
  <si>
    <t>394</t>
  </si>
  <si>
    <t>395</t>
  </si>
  <si>
    <t>396</t>
  </si>
  <si>
    <t>397</t>
  </si>
  <si>
    <t>398</t>
  </si>
  <si>
    <t>Grand Total</t>
  </si>
  <si>
    <t>(Multiple Items)</t>
  </si>
  <si>
    <t>Include</t>
  </si>
  <si>
    <t>N</t>
  </si>
  <si>
    <t>P</t>
  </si>
  <si>
    <t>V</t>
  </si>
  <si>
    <t>W</t>
  </si>
  <si>
    <t>H</t>
  </si>
  <si>
    <t>UNS Gas, Inc.</t>
  </si>
  <si>
    <t>Rider 11 - Annual Rate Adjustment Mechanism ("ARAM")</t>
  </si>
  <si>
    <t>Attachment B - Formula Rate Template</t>
  </si>
  <si>
    <t>4/1/2026-3/31/2027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</si>
</sst>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8" formatCode="&quot;$&quot;#,##0.00_);[Red]\(&quot;$&quot;#,##0.00\)"/>
    <numFmt numFmtId="44" formatCode="_(&quot;$&quot;* #,##0.00_);_(&quot;$&quot;* \(#,##0.00\);_(&quot;$&quot;* &quot;-&quot;??_);_(@_)"/>
    <numFmt numFmtId="43" formatCode="_(* #,##0.00_);_(* \(#,##0.00\);_(* &quot;-&quot;??_);_(@_)"/>
    <numFmt numFmtId="164" formatCode="&quot;$&quot;#,##0.00"/>
    <numFmt numFmtId="165" formatCode="_(* #,##0_);_(* \(#,##0\);_(* &quot;-&quot;??_);_(@_)"/>
    <numFmt numFmtId="166" formatCode="0.00000"/>
  </numFmts>
  <fonts count="15">
    <font>
      <sz val="11"/>
      <color theme="1"/>
      <name val="Aptos Narrow"/>
      <family val="2"/>
      <scheme val="minor"/>
    </font>
    <font>
      <b/>
      <sz val="8"/>
      <color theme="1"/>
      <name val="Aptos Narrow"/>
      <family val="2"/>
      <scheme val="minor"/>
    </font>
    <font>
      <sz val="8"/>
      <color theme="1"/>
      <name val="Aptos Narrow"/>
      <family val="2"/>
      <scheme val="minor"/>
    </font>
    <font>
      <sz val="11"/>
      <color theme="1"/>
      <name val="Aptos Narrow"/>
      <family val="2"/>
      <scheme val="minor"/>
    </font>
    <font>
      <sz val="10"/>
      <name val="Arial"/>
      <family val="2"/>
    </font>
    <font>
      <sz val="8"/>
      <name val="Aptos Narrow"/>
      <family val="2"/>
    </font>
    <font>
      <b/>
      <sz val="8"/>
      <name val="Aptos Narrow"/>
      <family val="2"/>
    </font>
    <font>
      <sz val="12"/>
      <name val="Arial MT"/>
    </font>
    <font>
      <b/>
      <sz val="10"/>
      <name val="Times New Roman"/>
      <family val="1"/>
    </font>
    <font>
      <sz val="10"/>
      <name val="MS Sans Serif"/>
      <family val="2"/>
    </font>
    <font>
      <sz val="10"/>
      <name val="Times New Roman"/>
      <family val="1"/>
    </font>
    <font>
      <sz val="12"/>
      <name val="Garamond"/>
      <family val="1"/>
    </font>
    <font>
      <sz val="10"/>
      <color indexed="8"/>
      <name val="Times New Roman"/>
      <family val="1"/>
    </font>
    <font>
      <sz val="10"/>
      <color theme="1"/>
      <name val="Times New Roman"/>
      <family val="1"/>
    </font>
    <font>
      <b/>
      <sz val="10"/>
      <color rgb="FFFF0000"/>
      <name val="Times New Roman"/>
      <family val="1"/>
    </font>
  </fonts>
  <fills count="5">
    <fill>
      <patternFill patternType="none"/>
    </fill>
    <fill>
      <patternFill patternType="gray125"/>
    </fill>
    <fill>
      <patternFill patternType="solid">
        <fgColor rgb="FFFFC000"/>
        <bgColor indexed="64"/>
      </patternFill>
    </fill>
    <fill>
      <patternFill patternType="solid">
        <fgColor theme="5" tint="0.79998168889431442"/>
        <bgColor indexed="64"/>
      </patternFill>
    </fill>
    <fill>
      <patternFill patternType="solid">
        <fgColor rgb="FFFFFF99"/>
        <bgColor indexed="64"/>
      </patternFill>
    </fill>
  </fills>
  <borders count="5">
    <border>
      <left/>
      <right/>
      <top/>
      <bottom/>
      <diagonal/>
    </border>
    <border>
      <left/>
      <right/>
      <top style="thin">
        <color indexed="64"/>
      </top>
      <bottom style="double">
        <color indexed="64"/>
      </bottom>
      <diagonal/>
    </border>
    <border>
      <left/>
      <right/>
      <top/>
      <bottom style="double">
        <color indexed="64"/>
      </bottom>
      <diagonal/>
    </border>
    <border>
      <left/>
      <right/>
      <top/>
      <bottom style="thin">
        <color indexed="64"/>
      </bottom>
      <diagonal/>
    </border>
    <border>
      <left/>
      <right/>
      <top style="thin">
        <color indexed="64"/>
      </top>
      <bottom/>
      <diagonal/>
    </border>
  </borders>
  <cellStyleXfs count="11">
    <xf numFmtId="0" fontId="0" fillId="0" borderId="0"/>
    <xf numFmtId="43" fontId="3" fillId="0" borderId="0" applyFont="0" applyFill="0" applyBorder="0" applyAlignment="0" applyProtection="0"/>
    <xf numFmtId="0" fontId="4" fillId="0" borderId="0"/>
    <xf numFmtId="43" fontId="4" fillId="0" borderId="0" applyFont="0" applyFill="0" applyBorder="0" applyAlignment="0" applyProtection="0"/>
    <xf numFmtId="164" fontId="7" fillId="0" borderId="0" applyProtection="0"/>
    <xf numFmtId="0" fontId="9" fillId="0" borderId="0"/>
    <xf numFmtId="0" fontId="11"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43" fontId="7" fillId="0" borderId="0" applyFont="0" applyFill="0" applyBorder="0" applyAlignment="0" applyProtection="0"/>
  </cellStyleXfs>
  <cellXfs count="72">
    <xf numFmtId="0" fontId="0" fillId="0" borderId="0" xfId="0"/>
    <xf numFmtId="49" fontId="1" fillId="0" borderId="0" xfId="0" applyNumberFormat="1" applyFont="1"/>
    <xf numFmtId="0" fontId="1" fillId="0" borderId="0" xfId="0" applyFont="1"/>
    <xf numFmtId="49" fontId="2" fillId="0" borderId="0" xfId="0" applyNumberFormat="1" applyFont="1"/>
    <xf numFmtId="0" fontId="2" fillId="0" borderId="0" xfId="0" applyFont="1"/>
    <xf numFmtId="8" fontId="2" fillId="0" borderId="0" xfId="0" applyNumberFormat="1" applyFont="1"/>
    <xf numFmtId="0" fontId="5" fillId="0" borderId="0" xfId="2" applyFont="1"/>
    <xf numFmtId="43" fontId="5" fillId="0" borderId="0" xfId="3" applyFont="1"/>
    <xf numFmtId="43" fontId="6" fillId="0" borderId="1" xfId="3" applyFont="1" applyBorder="1"/>
    <xf numFmtId="43" fontId="6" fillId="2" borderId="1" xfId="3" applyFont="1" applyFill="1" applyBorder="1"/>
    <xf numFmtId="8" fontId="1" fillId="2" borderId="1" xfId="0" applyNumberFormat="1" applyFont="1" applyFill="1" applyBorder="1"/>
    <xf numFmtId="8" fontId="1" fillId="0" borderId="1" xfId="0" applyNumberFormat="1" applyFont="1" applyBorder="1"/>
    <xf numFmtId="43" fontId="2" fillId="0" borderId="0" xfId="0" applyNumberFormat="1" applyFont="1"/>
    <xf numFmtId="43" fontId="2" fillId="0" borderId="0" xfId="1" applyFont="1"/>
    <xf numFmtId="8" fontId="2" fillId="0" borderId="0" xfId="1" applyNumberFormat="1" applyFont="1"/>
    <xf numFmtId="8" fontId="2" fillId="0" borderId="1" xfId="0" applyNumberFormat="1" applyFont="1" applyBorder="1"/>
    <xf numFmtId="164" fontId="8" fillId="0" borderId="0" xfId="4" applyFont="1"/>
    <xf numFmtId="0" fontId="8" fillId="0" borderId="0" xfId="5" applyFont="1"/>
    <xf numFmtId="0" fontId="8" fillId="3" borderId="0" xfId="5" applyFont="1" applyFill="1"/>
    <xf numFmtId="0" fontId="8" fillId="0" borderId="0" xfId="4" applyNumberFormat="1" applyFont="1" applyAlignment="1" applyProtection="1">
      <alignment horizontal="right"/>
    </xf>
    <xf numFmtId="14" fontId="8" fillId="0" borderId="0" xfId="4" applyNumberFormat="1" applyFont="1" applyAlignment="1" applyProtection="1">
      <alignment horizontal="right"/>
    </xf>
    <xf numFmtId="164" fontId="10" fillId="0" borderId="2" xfId="4" applyFont="1" applyBorder="1"/>
    <xf numFmtId="0" fontId="10" fillId="0" borderId="2" xfId="5" applyFont="1" applyBorder="1"/>
    <xf numFmtId="0" fontId="10" fillId="3" borderId="2" xfId="5" applyFont="1" applyFill="1" applyBorder="1"/>
    <xf numFmtId="164" fontId="10" fillId="0" borderId="0" xfId="4" applyFont="1"/>
    <xf numFmtId="0" fontId="10" fillId="0" borderId="0" xfId="4" applyNumberFormat="1" applyFont="1" applyAlignment="1" applyProtection="1">
      <alignment horizontal="center"/>
    </xf>
    <xf numFmtId="0" fontId="10" fillId="0" borderId="0" xfId="4" applyNumberFormat="1" applyFont="1" applyAlignment="1" applyProtection="1">
      <alignment horizontal="center" wrapText="1"/>
    </xf>
    <xf numFmtId="0" fontId="10" fillId="3" borderId="0" xfId="4" applyNumberFormat="1" applyFont="1" applyFill="1" applyAlignment="1" applyProtection="1">
      <alignment horizontal="center" wrapText="1"/>
    </xf>
    <xf numFmtId="0" fontId="10" fillId="0" borderId="0" xfId="5" applyFont="1" applyAlignment="1">
      <alignment horizontal="center" wrapText="1"/>
    </xf>
    <xf numFmtId="0" fontId="10" fillId="0" borderId="3" xfId="4" applyNumberFormat="1" applyFont="1" applyBorder="1" applyAlignment="1" applyProtection="1">
      <alignment horizontal="center"/>
    </xf>
    <xf numFmtId="0" fontId="10" fillId="3" borderId="3" xfId="4" applyNumberFormat="1" applyFont="1" applyFill="1" applyBorder="1" applyAlignment="1" applyProtection="1">
      <alignment horizontal="center"/>
    </xf>
    <xf numFmtId="0" fontId="12" fillId="0" borderId="3" xfId="6" applyFont="1" applyBorder="1" applyAlignment="1">
      <alignment horizontal="center"/>
    </xf>
    <xf numFmtId="0" fontId="12" fillId="3" borderId="3" xfId="6" applyFont="1" applyFill="1" applyBorder="1" applyAlignment="1">
      <alignment horizontal="center"/>
    </xf>
    <xf numFmtId="165" fontId="10" fillId="0" borderId="3" xfId="7" applyNumberFormat="1" applyFont="1" applyFill="1" applyBorder="1" applyAlignment="1">
      <alignment horizontal="right"/>
    </xf>
    <xf numFmtId="0" fontId="10" fillId="0" borderId="0" xfId="5" applyFont="1"/>
    <xf numFmtId="0" fontId="10" fillId="3" borderId="0" xfId="5" applyFont="1" applyFill="1"/>
    <xf numFmtId="5" fontId="10" fillId="4" borderId="4" xfId="4" applyNumberFormat="1" applyFont="1" applyFill="1" applyBorder="1" applyProtection="1"/>
    <xf numFmtId="5" fontId="10" fillId="4" borderId="3" xfId="4" applyNumberFormat="1" applyFont="1" applyFill="1" applyBorder="1" applyProtection="1"/>
    <xf numFmtId="166" fontId="13" fillId="3" borderId="3" xfId="0" applyNumberFormat="1" applyFont="1" applyFill="1" applyBorder="1"/>
    <xf numFmtId="5" fontId="10" fillId="0" borderId="0" xfId="8" applyNumberFormat="1" applyFont="1" applyFill="1" applyBorder="1" applyProtection="1"/>
    <xf numFmtId="5" fontId="10" fillId="3" borderId="0" xfId="8" applyNumberFormat="1" applyFont="1" applyFill="1" applyBorder="1" applyProtection="1"/>
    <xf numFmtId="165" fontId="10" fillId="0" borderId="0" xfId="7" applyNumberFormat="1" applyFont="1" applyFill="1" applyBorder="1" applyAlignment="1">
      <alignment horizontal="right"/>
    </xf>
    <xf numFmtId="165" fontId="10" fillId="3" borderId="0" xfId="7" applyNumberFormat="1" applyFont="1" applyFill="1" applyBorder="1" applyAlignment="1">
      <alignment horizontal="right"/>
    </xf>
    <xf numFmtId="164" fontId="14" fillId="0" borderId="0" xfId="4" applyFont="1"/>
    <xf numFmtId="165" fontId="10" fillId="0" borderId="0" xfId="7" applyNumberFormat="1" applyFont="1" applyFill="1" applyBorder="1"/>
    <xf numFmtId="0" fontId="10" fillId="0" borderId="0" xfId="9" applyFont="1"/>
    <xf numFmtId="5" fontId="10" fillId="0" borderId="1" xfId="8" applyNumberFormat="1" applyFont="1" applyFill="1" applyBorder="1" applyProtection="1"/>
    <xf numFmtId="5" fontId="10" fillId="3" borderId="1" xfId="8" applyNumberFormat="1" applyFont="1" applyFill="1" applyBorder="1" applyProtection="1"/>
    <xf numFmtId="165" fontId="10" fillId="0" borderId="0" xfId="7" applyNumberFormat="1" applyFont="1" applyFill="1"/>
    <xf numFmtId="165" fontId="10" fillId="0" borderId="0" xfId="7" applyNumberFormat="1" applyFont="1" applyFill="1" applyAlignment="1">
      <alignment horizontal="center"/>
    </xf>
    <xf numFmtId="165" fontId="10" fillId="3" borderId="0" xfId="7" applyNumberFormat="1" applyFont="1" applyFill="1" applyAlignment="1">
      <alignment horizontal="center"/>
    </xf>
    <xf numFmtId="165" fontId="10" fillId="0" borderId="0" xfId="7" applyNumberFormat="1" applyFont="1"/>
    <xf numFmtId="37" fontId="10" fillId="0" borderId="0" xfId="4" applyNumberFormat="1" applyFont="1" applyAlignment="1">
      <alignment vertical="center"/>
    </xf>
    <xf numFmtId="37" fontId="10" fillId="3" borderId="0" xfId="4" applyNumberFormat="1" applyFont="1" applyFill="1" applyAlignment="1">
      <alignment vertical="center"/>
    </xf>
    <xf numFmtId="5" fontId="10" fillId="0" borderId="3" xfId="8" applyNumberFormat="1" applyFont="1" applyFill="1" applyBorder="1" applyProtection="1"/>
    <xf numFmtId="5" fontId="10" fillId="0" borderId="0" xfId="10" applyNumberFormat="1" applyFont="1"/>
    <xf numFmtId="164" fontId="10" fillId="0" borderId="0" xfId="4" applyFont="1" applyAlignment="1">
      <alignment horizontal="center" vertical="top"/>
    </xf>
    <xf numFmtId="0" fontId="1" fillId="3" borderId="0" xfId="0" applyFont="1" applyFill="1"/>
    <xf numFmtId="8" fontId="2" fillId="3" borderId="0" xfId="0" applyNumberFormat="1" applyFont="1" applyFill="1"/>
    <xf numFmtId="166" fontId="2" fillId="3" borderId="0" xfId="0" applyNumberFormat="1" applyFont="1" applyFill="1"/>
    <xf numFmtId="5" fontId="10" fillId="4" borderId="0" xfId="4" applyNumberFormat="1" applyFont="1" applyFill="1" applyProtection="1"/>
    <xf numFmtId="165" fontId="10" fillId="0" borderId="0" xfId="7" applyNumberFormat="1" applyFont="1" applyFill="1" applyBorder="1" applyAlignment="1">
      <alignment horizontal="center"/>
    </xf>
    <xf numFmtId="165" fontId="10" fillId="0" borderId="0" xfId="7" applyNumberFormat="1" applyFont="1" applyBorder="1"/>
    <xf numFmtId="166" fontId="13" fillId="3" borderId="4" xfId="0" applyNumberFormat="1" applyFont="1" applyFill="1" applyBorder="1"/>
    <xf numFmtId="166" fontId="13" fillId="3" borderId="0" xfId="0" applyNumberFormat="1" applyFont="1" applyFill="1"/>
    <xf numFmtId="0" fontId="0" fillId="0" borderId="0" xfId="0" applyAlignment="1">
      <alignment horizontal="left"/>
    </xf>
    <xf numFmtId="8" fontId="0" fillId="0" borderId="0" xfId="0" applyNumberFormat="1"/>
    <xf numFmtId="0" fontId="0" fillId="0" borderId="0" xfId="0" pivotButton="1"/>
    <xf numFmtId="166" fontId="2" fillId="0" borderId="0" xfId="0" applyNumberFormat="1" applyFont="1"/>
    <xf numFmtId="49" fontId="1" fillId="3" borderId="0" xfId="0" applyNumberFormat="1" applyFont="1" applyFill="1"/>
    <xf numFmtId="49" fontId="2" fillId="3" borderId="0" xfId="0" applyNumberFormat="1" applyFont="1" applyFill="1"/>
    <xf numFmtId="0" fontId="10" fillId="0" borderId="0" xfId="5" applyFont="1" applyAlignment="1">
      <alignment vertical="top" wrapText="1"/>
    </xf>
  </cellXfs>
  <cellStyles count="11">
    <cellStyle name="Comma" xfId="1" builtinId="3"/>
    <cellStyle name="Comma 10" xfId="7" xr:uid="{EBAC66DD-D313-448C-ADF3-FAE4F4080238}"/>
    <cellStyle name="Comma 2" xfId="3" xr:uid="{397802A9-7A2C-41DC-8027-A69F24DADA35}"/>
    <cellStyle name="Comma 3" xfId="10" xr:uid="{32B98065-9F99-4866-AC36-72E91C28F405}"/>
    <cellStyle name="Currency 2" xfId="8" xr:uid="{46EC09AF-E144-47DA-923B-6009E30ABB8C}"/>
    <cellStyle name="Normal" xfId="0" builtinId="0"/>
    <cellStyle name="Normal 2" xfId="2" xr:uid="{C5E015B9-19C7-4F91-9121-698336165041}"/>
    <cellStyle name="Normal 2 2" xfId="9" xr:uid="{010FAE44-D20F-4CFF-BC66-40FD96A5E1F1}"/>
    <cellStyle name="Normal 2 3 15" xfId="5" xr:uid="{3190F828-08BB-4E0B-AB79-10D583503E01}"/>
    <cellStyle name="Normal 3" xfId="4" xr:uid="{443D933D-1C6A-40EC-A976-1010C66DDE4D}"/>
    <cellStyle name="Normal_0112 No Link Exp" xfId="6" xr:uid="{BDB25774-4769-4CC2-A411-1459B8AD7B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rrillo, Nic" refreshedDate="46245.433056134258" createdVersion="8" refreshedVersion="8" minRefreshableVersion="3" recordCount="1318" xr:uid="{8EC3E789-6502-414D-99E9-AFEB993B0C4B}">
  <cacheSource type="worksheet">
    <worksheetSource ref="A1:W1319" sheet="RCND wo RU's"/>
  </cacheSource>
  <cacheFields count="23">
    <cacheField name="As Of Month" numFmtId="49">
      <sharedItems containsBlank="1"/>
    </cacheField>
    <cacheField name="Gl Company Number" numFmtId="49">
      <sharedItems containsBlank="1"/>
    </cacheField>
    <cacheField name="Business Segment" numFmtId="49">
      <sharedItems containsBlank="1"/>
    </cacheField>
    <cacheField name="Functional Class" numFmtId="49">
      <sharedItems containsBlank="1"/>
    </cacheField>
    <cacheField name="Gl Account" numFmtId="49">
      <sharedItems containsBlank="1" count="6">
        <s v="16025.0101-Plant in Service"/>
        <s v="16025.0114-Plant in Serv-Acq Adjust"/>
        <s v="16025.0105-Plant in Serv-Future Use"/>
        <s v="16025.0106-Plant in Serv-Delay Plnt"/>
        <s v="16025.0121-Plant in Serv-Non-Util"/>
        <m/>
      </sharedItems>
    </cacheField>
    <cacheField name="Include" numFmtId="49">
      <sharedItems containsBlank="1"/>
    </cacheField>
    <cacheField name="Utility Account" numFmtId="49">
      <sharedItems containsBlank="1"/>
    </cacheField>
    <cacheField name="FERC" numFmtId="8">
      <sharedItems count="30">
        <s v="384"/>
        <s v="381"/>
        <s v="390"/>
        <s v="392"/>
        <s v="378"/>
        <s v="397"/>
        <s v="382"/>
        <s v="380"/>
        <s v="387"/>
        <s v="375"/>
        <s v="379"/>
        <s v="396"/>
        <s v="394"/>
        <s v="376"/>
        <s v="383"/>
        <s v="369"/>
        <s v="391"/>
        <s v="365"/>
        <s v="367"/>
        <s v="385"/>
        <s v="393"/>
        <s v="366"/>
        <s v="398"/>
        <s v="374"/>
        <s v="389"/>
        <s v="302"/>
        <s v="395"/>
        <s v="303"/>
        <s v="371"/>
        <s v=""/>
      </sharedItems>
    </cacheField>
    <cacheField name="Accumulated Depreciation as a Percentage of Original Cost" numFmtId="166">
      <sharedItems containsString="0" containsBlank="1" containsNumber="1" minValue="-1.7269128751637088E-2" maxValue="0.89347097195067271"/>
    </cacheField>
    <cacheField name="Sub Account" numFmtId="49">
      <sharedItems containsBlank="1"/>
    </cacheField>
    <cacheField name="Major Location" numFmtId="49">
      <sharedItems containsBlank="1"/>
    </cacheField>
    <cacheField name="System Id" numFmtId="49">
      <sharedItems containsBlank="1"/>
    </cacheField>
    <cacheField name="Asset Vintage" numFmtId="0">
      <sharedItems containsBlank="1" containsMixedTypes="1" containsNumber="1" containsInteger="1" minValue="1949" maxValue="2026"/>
    </cacheField>
    <cacheField name="Original Cost" numFmtId="0">
      <sharedItems containsSemiMixedTypes="0" containsString="0" containsNumber="1" minValue="-109825.33" maxValue="659545186.80000079"/>
    </cacheField>
    <cacheField name="Field15" caption="Field15" numFmtId="0">
      <sharedItems containsNonDate="0" containsString="0" containsBlank="1"/>
    </cacheField>
    <cacheField name="Reserve" numFmtId="0">
      <sharedItems containsSemiMixedTypes="0" containsString="0" containsNumber="1" minValue="-36581083.480000228" maxValue="289013295.40000004"/>
    </cacheField>
    <cacheField name="Original Cost Net Book Value" numFmtId="8">
      <sharedItems containsSemiMixedTypes="0" containsString="0" containsNumber="1" minValue="-55931.209999999992" maxValue="407112974.88000095"/>
    </cacheField>
    <cacheField name="Hw Index Ln" numFmtId="49">
      <sharedItems containsBlank="1"/>
    </cacheField>
    <cacheField name="Current Year Hw Rate" numFmtId="0">
      <sharedItems containsString="0" containsBlank="1" containsNumber="1" containsInteger="1" minValue="1" maxValue="2076"/>
    </cacheField>
    <cacheField name="Vintage Rate" numFmtId="0">
      <sharedItems containsString="0" containsBlank="1" containsNumber="1" minValue="1" maxValue="2076"/>
    </cacheField>
    <cacheField name="Hw Factor" numFmtId="0">
      <sharedItems containsString="0" containsBlank="1" containsNumber="1" minValue="0.55000000000000004" maxValue="54.08"/>
    </cacheField>
    <cacheField name="Esc Value" numFmtId="0">
      <sharedItems containsString="0" containsBlank="1" containsNumber="1" minValue="-326396.78000000003" maxValue="1824296954.0000026"/>
    </cacheField>
    <cacheField name="Esc Reserve" numFmtId="8">
      <sharedItems containsSemiMixedTypes="0" containsString="0" containsNumber="1" minValue="-164549.53028979761" maxValue="105839909.49063116"/>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18">
  <r>
    <s v="202606"/>
    <s v="032"/>
    <s v="Gas"/>
    <s v="Gas Distribution Plant"/>
    <x v="0"/>
    <s v="Include"/>
    <s v="G384 - House Regulatory Install"/>
    <x v="0"/>
    <n v="0.35620879944303163"/>
    <s v="XX"/>
    <s v="Unspecified"/>
    <s v="00000 - Unspecified AZ"/>
    <n v="2015"/>
    <n v="118648.34"/>
    <m/>
    <n v="35318.370000000003"/>
    <n v="83329.97"/>
    <s v="G - 54 : 384 House Reg Installation"/>
    <n v="1947"/>
    <n v="838"/>
    <n v="2.3199999999999998"/>
    <n v="275666.25"/>
    <n v="98194.743959462619"/>
  </r>
  <r>
    <s v="202606"/>
    <s v="032"/>
    <s v="Gas"/>
    <s v="Gas Distribution Plant"/>
    <x v="0"/>
    <s v="Include"/>
    <s v="G381 - Meters"/>
    <x v="1"/>
    <n v="0.1701755990530332"/>
    <s v="XX"/>
    <s v="Unspecified"/>
    <s v="00000 - Unspecified AZ"/>
    <n v="2013"/>
    <n v="875166"/>
    <m/>
    <n v="171048.59"/>
    <n v="704117.41"/>
    <s v="G - 51 : 381 Meters"/>
    <n v="352"/>
    <n v="272"/>
    <n v="1.29"/>
    <n v="1132567.76"/>
    <n v="192735.39702615194"/>
  </r>
  <r>
    <s v="202606"/>
    <s v="032"/>
    <s v="Gas"/>
    <s v="Gas General Plant"/>
    <x v="0"/>
    <s v="Include"/>
    <s v="G390 - Structures and Improvements"/>
    <x v="2"/>
    <n v="0.24904501540006124"/>
    <s v="XX"/>
    <s v="Operations - AZ - Prescott"/>
    <s v="PRESC - Prescott"/>
    <n v="2013"/>
    <n v="81329.509999999995"/>
    <m/>
    <n v="31728.67"/>
    <n v="49600.84"/>
    <s v="B - 2 :   Reinf. Conc. Bldg. Const."/>
    <n v="675"/>
    <n v="449"/>
    <n v="1.5"/>
    <n v="122265.97"/>
    <n v="30449.730381553425"/>
  </r>
  <r>
    <s v="202606"/>
    <s v="032"/>
    <s v="Gas"/>
    <s v="Gas General Plant"/>
    <x v="0"/>
    <s v="Include"/>
    <s v="G392 - Transportation Equipment"/>
    <x v="3"/>
    <n v="0.43183290679129122"/>
    <s v="C2"/>
    <s v="Unspecified"/>
    <s v="00000 - Unspecified AZ"/>
    <n v="2014"/>
    <n v="601361.30000000005"/>
    <m/>
    <n v="31549.279999999999"/>
    <n v="569812.02"/>
    <s v="No Indexing"/>
    <n v="1"/>
    <n v="1"/>
    <n v="1"/>
    <n v="601361.30000000005"/>
    <n v="259687.59821078973"/>
  </r>
  <r>
    <s v="202606"/>
    <s v="032"/>
    <s v="Gas"/>
    <s v="Gas General Plant"/>
    <x v="0"/>
    <s v="Include"/>
    <s v="G390 - Structures and Improvements"/>
    <x v="2"/>
    <n v="0.24904501540006124"/>
    <s v="XX"/>
    <s v="Operations - AZ - Cottonwood"/>
    <s v="COTTN - Cottonwood"/>
    <n v="2014"/>
    <n v="8978.91"/>
    <m/>
    <n v="8978.91"/>
    <n v="0"/>
    <s v="B - 2 :   Reinf. Conc. Bldg. Const."/>
    <n v="675"/>
    <n v="460"/>
    <n v="1.47"/>
    <n v="13175.57"/>
    <n v="3281.3100335545851"/>
  </r>
  <r>
    <s v="202606"/>
    <s v="032"/>
    <s v="Gas"/>
    <s v="Gas Distribution Plant"/>
    <x v="0"/>
    <s v="Include"/>
    <s v="G378 - Measr and Reg Stat Equip-Gen"/>
    <x v="4"/>
    <n v="0.46834496815577242"/>
    <s v="XX"/>
    <s v="Unspecified"/>
    <s v="00000 - Unspecified AZ"/>
    <n v="2014"/>
    <n v="22374.2"/>
    <m/>
    <n v="6647.35"/>
    <n v="15726.85"/>
    <s v="G - 47 : 378 Meas &amp; Reg Sta Equip"/>
    <n v="1184"/>
    <n v="665"/>
    <n v="1.78"/>
    <n v="39836.17"/>
    <n v="18657.069770097936"/>
  </r>
  <r>
    <s v="202606"/>
    <s v="032"/>
    <s v="Gas"/>
    <s v="Gas Distribution Plant"/>
    <x v="0"/>
    <s v="Include"/>
    <s v="G381 - Meters"/>
    <x v="1"/>
    <n v="0.1701755990530332"/>
    <s v="XX"/>
    <s v="Unspecified"/>
    <s v="00000 - Unspecified AZ"/>
    <n v="2012"/>
    <n v="666026.94999999995"/>
    <m/>
    <n v="135907.69"/>
    <n v="530119.26"/>
    <s v="G - 51 : 381 Meters"/>
    <n v="352"/>
    <n v="271"/>
    <n v="1.3"/>
    <n v="865097.74"/>
    <n v="147218.52614392515"/>
  </r>
  <r>
    <s v="202606"/>
    <s v="032"/>
    <s v="Gas"/>
    <s v="Gas General Plant"/>
    <x v="0"/>
    <s v="Include"/>
    <s v="G397 - Communication Equipment"/>
    <x v="5"/>
    <n v="0.45288665983949944"/>
    <s v="XX"/>
    <s v="Operations - AZ - Flagstaff"/>
    <s v="FLAGA - Flagstaff Admin"/>
    <n v="2012"/>
    <n v="24636.02"/>
    <m/>
    <n v="23515.66"/>
    <n v="1120.3600000000006"/>
    <s v="No Indexing"/>
    <n v="1"/>
    <n v="1"/>
    <n v="1"/>
    <n v="24636.02"/>
    <n v="11157.324809539105"/>
  </r>
  <r>
    <s v="202606"/>
    <s v="032"/>
    <s v="Gas"/>
    <s v="Gas Distribution Plant"/>
    <x v="0"/>
    <s v="Include"/>
    <s v="G382 - Meter Installations"/>
    <x v="6"/>
    <n v="4.068947554640568E-2"/>
    <s v="XX"/>
    <s v="Unspecified"/>
    <s v="00000 - Unspecified AZ"/>
    <n v="2012"/>
    <n v="485743.4"/>
    <m/>
    <n v="21399.53"/>
    <n v="464343.87"/>
    <s v="G - 52 : 382 Meter Installations"/>
    <n v="2076"/>
    <n v="935"/>
    <n v="2.2200000000000002"/>
    <n v="1078506.2"/>
    <n v="43883.851651546909"/>
  </r>
  <r>
    <s v="202606"/>
    <s v="032"/>
    <s v="Gas"/>
    <s v="Gas Distribution Plant"/>
    <x v="0"/>
    <s v="Include"/>
    <s v="G380 - Services"/>
    <x v="7"/>
    <n v="0.41926855566498139"/>
    <s v="XX"/>
    <s v="Unspecified"/>
    <s v="00000 - Unspecified AZ"/>
    <n v="2010"/>
    <n v="2574235.6"/>
    <m/>
    <n v="1291545.1000000001"/>
    <n v="1282690.5"/>
    <s v="G - 49 : 380 Services, Steel"/>
    <n v="1036"/>
    <n v="499"/>
    <n v="2.08"/>
    <n v="5344505.17"/>
    <n v="2240782.963369926"/>
  </r>
  <r>
    <s v="202606"/>
    <s v="032"/>
    <s v="Gas"/>
    <s v="Gas Distribution Plant"/>
    <x v="0"/>
    <s v="Include"/>
    <s v="G387 - Other Equipment"/>
    <x v="8"/>
    <n v="0.71279521796502854"/>
    <s v="XX"/>
    <s v="Unspecified"/>
    <s v="00000 - Unspecified AZ"/>
    <n v="2008"/>
    <n v="157598.51"/>
    <m/>
    <n v="92780.96"/>
    <n v="64817.55"/>
    <s v="No Indexing"/>
    <n v="1"/>
    <n v="1"/>
    <n v="1"/>
    <n v="157598.51"/>
    <n v="112335.46428641374"/>
  </r>
  <r>
    <s v="202606"/>
    <s v="032"/>
    <s v="Gas"/>
    <s v="Gas General Plant"/>
    <x v="0"/>
    <s v="Include"/>
    <s v="G397 - Communication Equipment"/>
    <x v="5"/>
    <n v="0.45288665983949944"/>
    <s v="XX"/>
    <s v="Operations - AZ - Show Low"/>
    <s v="SHOWL - Show Low"/>
    <n v="2011"/>
    <n v="1679.57"/>
    <m/>
    <n v="1625.9"/>
    <n v="53.669999999999845"/>
    <s v="No Indexing"/>
    <n v="1"/>
    <n v="1"/>
    <n v="1"/>
    <n v="1679.57"/>
    <n v="760.65484726662805"/>
  </r>
  <r>
    <s v="202606"/>
    <s v="032"/>
    <s v="Gas"/>
    <s v="Gas Distribution Plant"/>
    <x v="0"/>
    <s v="Include"/>
    <s v="G375 - Structures and Improvements"/>
    <x v="9"/>
    <n v="0.14703551036705884"/>
    <s v="XX"/>
    <s v="Unspecified"/>
    <s v="00000 - Unspecified AZ"/>
    <n v="2010"/>
    <n v="1540.29"/>
    <m/>
    <n v="353.36"/>
    <n v="1186.9299999999998"/>
    <s v="G - 42 : 375 Structures &amp; Improvmnt"/>
    <n v="673"/>
    <n v="399"/>
    <n v="1.69"/>
    <n v="2598.0300000000002"/>
    <n v="382.0026669989299"/>
  </r>
  <r>
    <s v="202606"/>
    <s v="032"/>
    <s v="Gas"/>
    <s v="Gas General Plant"/>
    <x v="0"/>
    <s v="Include"/>
    <s v="G390 - Structures and Improvements"/>
    <x v="2"/>
    <n v="0.24904501540006124"/>
    <s v="XX"/>
    <s v="Operations - AZ - Show Low"/>
    <s v="SHOWL - Show Low"/>
    <n v="2012"/>
    <n v="2353.87"/>
    <m/>
    <n v="1358.15"/>
    <n v="995.7199999999998"/>
    <s v="B - 2 :   Reinf. Conc. Bldg. Const."/>
    <n v="675"/>
    <n v="446"/>
    <n v="1.51"/>
    <n v="3562.47"/>
    <n v="887.21539601225618"/>
  </r>
  <r>
    <s v="202606"/>
    <s v="032"/>
    <s v="Gas"/>
    <s v="Gas General Plant"/>
    <x v="0"/>
    <s v="Include"/>
    <s v="G392 - Transportation Equipment"/>
    <x v="3"/>
    <n v="0.43183290679129122"/>
    <s v="C3"/>
    <s v="Unspecified"/>
    <s v="00000 - Unspecified AZ"/>
    <n v="2011"/>
    <n v="46285.59"/>
    <m/>
    <n v="46285.59"/>
    <n v="0"/>
    <s v="No Indexing"/>
    <n v="1"/>
    <n v="1"/>
    <n v="1"/>
    <n v="46285.59"/>
    <n v="19987.640872249918"/>
  </r>
  <r>
    <s v="202606"/>
    <s v="032"/>
    <s v="Gas"/>
    <s v="Gas General Plant"/>
    <x v="0"/>
    <s v="Include"/>
    <s v="G392 - Transportation Equipment"/>
    <x v="3"/>
    <n v="0.43183290679129122"/>
    <s v="C1"/>
    <s v="Unspecified"/>
    <s v="00000 - Unspecified AZ"/>
    <n v="2009"/>
    <n v="119298.09"/>
    <m/>
    <n v="119298.09"/>
    <n v="0"/>
    <s v="No Indexing"/>
    <n v="1"/>
    <n v="1"/>
    <n v="1"/>
    <n v="119298.09"/>
    <n v="51516.840979349072"/>
  </r>
  <r>
    <s v="202606"/>
    <s v="032"/>
    <s v="Gas"/>
    <s v="Gas General Plant"/>
    <x v="0"/>
    <s v="Include"/>
    <s v="G392 - Transportation Equipment"/>
    <x v="3"/>
    <n v="0.43183290679129122"/>
    <s v="C2"/>
    <s v="Unspecified"/>
    <s v="00000 - Unspecified AZ"/>
    <n v="2012"/>
    <n v="41044.239999999998"/>
    <m/>
    <n v="1005.63"/>
    <n v="40038.61"/>
    <s v="No Indexing"/>
    <n v="1"/>
    <n v="1"/>
    <n v="1"/>
    <n v="41044.239999999998"/>
    <n v="17724.253466239385"/>
  </r>
  <r>
    <s v="202606"/>
    <s v="032"/>
    <s v="Gas"/>
    <s v="Gas Distribution Plant"/>
    <x v="0"/>
    <s v="Include"/>
    <s v="G379 - Measr and Reg Stat Equip-Cty"/>
    <x v="10"/>
    <n v="0.3380707986361931"/>
    <s v="XX"/>
    <s v="Unspecified"/>
    <s v="00000 - Unspecified AZ"/>
    <n v="2009"/>
    <n v="18122.689999999999"/>
    <m/>
    <n v="5350.42"/>
    <n v="12772.269999999999"/>
    <s v="G - 48 : 379 Meas&amp;Reg Sta Eq-City G"/>
    <n v="1223"/>
    <n v="537"/>
    <n v="2.2799999999999998"/>
    <n v="41273.839999999997"/>
    <n v="13953.480051582452"/>
  </r>
  <r>
    <s v="202606"/>
    <s v="032"/>
    <s v="Gas"/>
    <s v="Gas General Plant"/>
    <x v="0"/>
    <s v="Include"/>
    <s v="G396 - Power Operated Equipment"/>
    <x v="11"/>
    <n v="0.54297473900690851"/>
    <s v="XX"/>
    <s v="Operations - AZ - Kingman"/>
    <s v="KINGM - Kingman"/>
    <n v="2014"/>
    <n v="109490.86"/>
    <m/>
    <n v="78533.05"/>
    <n v="30957.809999999998"/>
    <s v="No Indexing"/>
    <n v="1"/>
    <n v="1"/>
    <n v="1"/>
    <n v="109490.86"/>
    <n v="59450.771132141963"/>
  </r>
  <r>
    <s v="202606"/>
    <s v="032"/>
    <s v="Gas"/>
    <s v="Gas General Plant"/>
    <x v="0"/>
    <s v="Include"/>
    <s v="G394 - Tool, Shop, and Garage Equip"/>
    <x v="12"/>
    <n v="0.34726061264282393"/>
    <s v="XX"/>
    <s v="Operations - AZ - Cottonwood"/>
    <s v="COTTN - Cottonwood"/>
    <n v="2014"/>
    <n v="9102.01"/>
    <m/>
    <n v="4513.05"/>
    <n v="4588.96"/>
    <s v="No Indexing"/>
    <n v="1"/>
    <n v="1"/>
    <n v="1"/>
    <n v="9102.01"/>
    <n v="3160.76956888111"/>
  </r>
  <r>
    <s v="202606"/>
    <s v="032"/>
    <s v="Gas"/>
    <s v="Gas Distribution Plant"/>
    <x v="0"/>
    <s v="Include"/>
    <s v="G378 - Measr and Reg Stat Equip-Gen"/>
    <x v="4"/>
    <n v="0.46834496815577242"/>
    <s v="XX"/>
    <s v="Unspecified"/>
    <s v="00000 - Unspecified AZ"/>
    <n v="1979"/>
    <n v="9470.36"/>
    <m/>
    <n v="8987.8799999999992"/>
    <n v="482.48000000000138"/>
    <s v="G - 47 : 378 Meas &amp; Reg Sta Equip"/>
    <n v="1184"/>
    <n v="187"/>
    <n v="6.33"/>
    <n v="59962.07"/>
    <n v="28082.933764704198"/>
  </r>
  <r>
    <s v="202606"/>
    <s v="032"/>
    <s v="Gas"/>
    <s v="Gas Distribution Plant"/>
    <x v="0"/>
    <s v="Include"/>
    <s v="G378 - Measr and Reg Stat Equip-Gen"/>
    <x v="4"/>
    <n v="0.46834496815577242"/>
    <s v="XX"/>
    <s v="Unspecified"/>
    <s v="00000 - Unspecified AZ"/>
    <n v="2001"/>
    <n v="121459.76"/>
    <m/>
    <n v="79239.399999999994"/>
    <n v="42220.36"/>
    <s v="G - 47 : 378 Meas &amp; Reg Sta Equip"/>
    <n v="1184"/>
    <n v="355"/>
    <n v="3.34"/>
    <n v="405093.96"/>
    <n v="189723.71779629576"/>
  </r>
  <r>
    <s v="202606"/>
    <s v="032"/>
    <s v="Gas"/>
    <s v="Gas Distribution Plant"/>
    <x v="0"/>
    <s v="Include"/>
    <s v="G378 - Measr and Reg Stat Equip-Gen"/>
    <x v="4"/>
    <n v="0.46834496815577242"/>
    <s v="XX"/>
    <s v="Unspecified"/>
    <s v="00000 - Unspecified AZ"/>
    <n v="2000"/>
    <n v="267633.90000000002"/>
    <m/>
    <n v="180787.29"/>
    <n v="86846.610000000015"/>
    <s v="G - 47 : 378 Meas &amp; Reg Sta Equip"/>
    <n v="1184"/>
    <n v="353"/>
    <n v="3.35"/>
    <n v="897672.91"/>
    <n v="420420.5904482496"/>
  </r>
  <r>
    <s v="202606"/>
    <s v="032"/>
    <s v="Gas"/>
    <s v="Gas Distribution Plant"/>
    <x v="0"/>
    <s v="Include"/>
    <s v="G376 - Mains"/>
    <x v="13"/>
    <n v="0.40359779215499247"/>
    <s v="XX"/>
    <s v="Unspecified"/>
    <s v="00000 - Unspecified AZ"/>
    <n v="2005"/>
    <n v="7687534.3099999996"/>
    <m/>
    <n v="3539258.19"/>
    <n v="4148276.1199999996"/>
    <s v="G - 43 : 376 Mains, Cast Iron"/>
    <n v="1688"/>
    <n v="375"/>
    <n v="4.5"/>
    <n v="34604154.439999998"/>
    <n v="13966160.331374379"/>
  </r>
  <r>
    <s v="202606"/>
    <s v="032"/>
    <s v="Gas"/>
    <s v="Gas Distribution Plant"/>
    <x v="0"/>
    <s v="Include"/>
    <s v="G379 - Measr and Reg Stat Equip-Cty"/>
    <x v="10"/>
    <n v="0.3380707986361931"/>
    <s v="XX"/>
    <s v="Unspecified"/>
    <s v="00000 - Unspecified AZ"/>
    <n v="1999"/>
    <n v="106694.39999999999"/>
    <m/>
    <n v="48082.879999999997"/>
    <n v="58611.519999999997"/>
    <s v="G - 48 : 379 Meas&amp;Reg Sta Eq-City G"/>
    <n v="1223"/>
    <n v="338"/>
    <n v="3.62"/>
    <n v="386056.96000000002"/>
    <n v="130514.58478626086"/>
  </r>
  <r>
    <s v="202606"/>
    <s v="032"/>
    <s v="Gas"/>
    <s v="Gas Distribution Plant"/>
    <x v="0"/>
    <s v="Include"/>
    <s v="G380 - Services"/>
    <x v="7"/>
    <n v="0.41926855566498139"/>
    <s v="XX"/>
    <s v="Unspecified"/>
    <s v="00000 - Unspecified AZ"/>
    <n v="2001"/>
    <n v="7076458.6799999997"/>
    <m/>
    <n v="5615159.8799999999"/>
    <n v="1461298.7999999998"/>
    <s v="G - 49 : 380 Services, Steel"/>
    <n v="1036"/>
    <n v="329"/>
    <n v="3.15"/>
    <n v="22283316.690000001"/>
    <n v="9342694.0040416736"/>
  </r>
  <r>
    <s v="202606"/>
    <s v="032"/>
    <s v="Gas"/>
    <s v="Gas Distribution Plant"/>
    <x v="0"/>
    <s v="Include"/>
    <s v="G380 - Services"/>
    <x v="7"/>
    <n v="0.41926855566498139"/>
    <s v="XX"/>
    <s v="Unspecified"/>
    <s v="00000 - Unspecified AZ"/>
    <n v="1998"/>
    <n v="4590534.87"/>
    <m/>
    <n v="3945054.41"/>
    <n v="645480.46"/>
    <s v="G - 49 : 380 Services, Steel"/>
    <n v="1036"/>
    <n v="303"/>
    <n v="3.42"/>
    <n v="15695690.18"/>
    <n v="6580709.351933632"/>
  </r>
  <r>
    <s v="202606"/>
    <s v="032"/>
    <s v="Gas"/>
    <s v="Gas Distribution Plant"/>
    <x v="0"/>
    <s v="Include"/>
    <s v="G380 - Services"/>
    <x v="7"/>
    <n v="0.41926855566498139"/>
    <s v="XX"/>
    <s v="Unspecified"/>
    <s v="00000 - Unspecified AZ"/>
    <n v="1981"/>
    <n v="304496.59999999998"/>
    <m/>
    <n v="302436.75"/>
    <n v="2059.8499999999767"/>
    <s v="G - 49 : 380 Services, Steel"/>
    <n v="1036"/>
    <n v="208"/>
    <n v="4.9800000000000004"/>
    <n v="1516627.3"/>
    <n v="635874.13755308045"/>
  </r>
  <r>
    <s v="202606"/>
    <s v="032"/>
    <s v="Gas"/>
    <s v="Gas Distribution Plant"/>
    <x v="0"/>
    <s v="Include"/>
    <s v="G380 - Services"/>
    <x v="7"/>
    <n v="0.41926855566498139"/>
    <s v="XX"/>
    <s v="Unspecified"/>
    <s v="00000 - Unspecified AZ"/>
    <n v="1967"/>
    <n v="28400.37"/>
    <m/>
    <n v="28394.29"/>
    <n v="6.0799999999981083"/>
    <s v="G - 49 : 380 Services, Steel"/>
    <n v="1036"/>
    <n v="69"/>
    <n v="15.01"/>
    <n v="426417.15"/>
    <n v="178783.30259127772"/>
  </r>
  <r>
    <s v="202606"/>
    <s v="032"/>
    <s v="Gas"/>
    <s v="Gas Distribution Plant"/>
    <x v="0"/>
    <s v="Include"/>
    <s v="G380 - Services"/>
    <x v="7"/>
    <n v="0.41926855566498139"/>
    <s v="XX"/>
    <s v="Unspecified"/>
    <s v="00000 - Unspecified AZ"/>
    <n v="1985"/>
    <n v="269664.37"/>
    <m/>
    <n v="265436.83"/>
    <n v="4227.539999999979"/>
    <s v="G - 49 : 380 Services, Steel"/>
    <n v="1036"/>
    <n v="234"/>
    <n v="4.43"/>
    <n v="1193898.6599999999"/>
    <n v="500564.16678855667"/>
  </r>
  <r>
    <s v="202606"/>
    <s v="032"/>
    <s v="Gas"/>
    <s v="Gas Distribution Plant"/>
    <x v="0"/>
    <s v="Include"/>
    <s v="G380 - Services"/>
    <x v="7"/>
    <n v="0.41926855566498139"/>
    <s v="XX"/>
    <s v="Unspecified"/>
    <s v="00000 - Unspecified AZ"/>
    <n v="1995"/>
    <n v="2852626.67"/>
    <m/>
    <n v="2591801.67"/>
    <n v="260825"/>
    <s v="G - 49 : 380 Services, Steel"/>
    <n v="1036"/>
    <n v="291"/>
    <n v="3.56"/>
    <n v="10155743.060000001"/>
    <n v="4257983.7244708585"/>
  </r>
  <r>
    <s v="202606"/>
    <s v="032"/>
    <s v="Gas"/>
    <s v="Gas Distribution Plant"/>
    <x v="0"/>
    <s v="Include"/>
    <s v="G379 - Measr and Reg Stat Equip-Cty"/>
    <x v="10"/>
    <n v="0.3380707986361931"/>
    <s v="XX"/>
    <s v="Unspecified"/>
    <s v="00000 - Unspecified AZ"/>
    <n v="1973"/>
    <n v="170"/>
    <m/>
    <n v="128.91"/>
    <n v="41.09"/>
    <s v="G - 48 : 379 Meas&amp;Reg Sta Eq-City G"/>
    <n v="1223"/>
    <n v="100"/>
    <n v="12.23"/>
    <n v="2079.1"/>
    <n v="702.8829974445091"/>
  </r>
  <r>
    <s v="202606"/>
    <s v="032"/>
    <s v="Gas"/>
    <s v="Gas Distribution Plant"/>
    <x v="0"/>
    <s v="Include"/>
    <s v="G379 - Measr and Reg Stat Equip-Cty"/>
    <x v="10"/>
    <n v="0.3380707986361931"/>
    <s v="XX"/>
    <s v="Unspecified"/>
    <s v="00000 - Unspecified AZ"/>
    <n v="1988"/>
    <n v="127256.89"/>
    <m/>
    <n v="76338.600000000006"/>
    <n v="50918.289999999994"/>
    <s v="G - 48 : 379 Meas&amp;Reg Sta Eq-City G"/>
    <n v="1223"/>
    <n v="269"/>
    <n v="4.55"/>
    <n v="578569.43000000005"/>
    <n v="195597.42926658705"/>
  </r>
  <r>
    <s v="202606"/>
    <s v="032"/>
    <s v="Gas"/>
    <s v="Gas Distribution Plant"/>
    <x v="0"/>
    <s v="Include"/>
    <s v="G379 - Measr and Reg Stat Equip-Cty"/>
    <x v="10"/>
    <n v="0.3380707986361931"/>
    <s v="XX"/>
    <s v="Unspecified"/>
    <s v="00000 - Unspecified AZ"/>
    <n v="1990"/>
    <n v="2623.04"/>
    <m/>
    <n v="1507.4"/>
    <n v="1115.6399999999999"/>
    <s v="G - 48 : 379 Meas&amp;Reg Sta Eq-City G"/>
    <n v="1223"/>
    <n v="275"/>
    <n v="4.45"/>
    <n v="11665.37"/>
    <n v="3943.7209522866883"/>
  </r>
  <r>
    <s v="202606"/>
    <s v="032"/>
    <s v="Gas"/>
    <s v="Gas Distribution Plant"/>
    <x v="0"/>
    <s v="Include"/>
    <s v="G380 - Services"/>
    <x v="7"/>
    <n v="0.41926855566498139"/>
    <s v="XX"/>
    <s v="Unspecified"/>
    <s v="00000 - Unspecified AZ"/>
    <n v="1966"/>
    <n v="15318.09"/>
    <m/>
    <n v="15315.51"/>
    <n v="2.5799999999999272"/>
    <s v="G - 49 : 380 Services, Steel"/>
    <n v="1036"/>
    <n v="66"/>
    <n v="15.7"/>
    <n v="240447.59"/>
    <n v="100812.11377242563"/>
  </r>
  <r>
    <s v="202606"/>
    <s v="032"/>
    <s v="Gas"/>
    <s v="Gas Distribution Plant"/>
    <x v="0"/>
    <s v="Include"/>
    <s v="G383 - House Regulators"/>
    <x v="14"/>
    <n v="0.50413956378429226"/>
    <s v="XX"/>
    <s v="Unspecified"/>
    <s v="00000 - Unspecified AZ"/>
    <n v="2000"/>
    <n v="19918.650000000001"/>
    <m/>
    <n v="14367.73"/>
    <n v="5550.9200000000019"/>
    <s v="G - 53 : 383 House Regulators"/>
    <n v="954"/>
    <n v="307"/>
    <n v="3.11"/>
    <n v="61897.04"/>
    <n v="31204.746745138891"/>
  </r>
  <r>
    <s v="202606"/>
    <s v="032"/>
    <s v="Gas"/>
    <s v="Gas Distribution Plant"/>
    <x v="0"/>
    <s v="Include"/>
    <s v="G376 - Mains"/>
    <x v="13"/>
    <n v="0.40359779215499247"/>
    <s v="XX"/>
    <s v="Unspecified"/>
    <s v="00000 - Unspecified AZ"/>
    <n v="1961"/>
    <n v="51709.14"/>
    <m/>
    <n v="50872.68"/>
    <n v="836.45999999999913"/>
    <s v="G - 43 : 376 Mains, Cast Iron"/>
    <n v="1688"/>
    <n v="80"/>
    <n v="21.1"/>
    <n v="1091062.8500000001"/>
    <n v="440350.55736233376"/>
  </r>
  <r>
    <s v="202606"/>
    <s v="032"/>
    <s v="Gas"/>
    <s v="Gas Distribution Plant"/>
    <x v="0"/>
    <s v="Include"/>
    <s v="G376 - Mains"/>
    <x v="13"/>
    <n v="0.40359779215499247"/>
    <s v="XX"/>
    <s v="Unspecified"/>
    <s v="00000 - Unspecified AZ"/>
    <n v="1963"/>
    <n v="105639.84"/>
    <m/>
    <n v="103536.36"/>
    <n v="2103.4799999999959"/>
    <s v="G - 43 : 376 Mains, Cast Iron"/>
    <n v="1688"/>
    <n v="82"/>
    <n v="20.59"/>
    <n v="2174634.7599999998"/>
    <n v="877677.78787950182"/>
  </r>
  <r>
    <s v="202606"/>
    <s v="032"/>
    <s v="Gas"/>
    <s v="Gas Distribution Plant"/>
    <x v="0"/>
    <s v="Include"/>
    <s v="G383 - House Regulators"/>
    <x v="14"/>
    <n v="0.50413956378429226"/>
    <s v="XX"/>
    <s v="Unspecified"/>
    <s v="00000 - Unspecified AZ"/>
    <n v="1985"/>
    <n v="2289.29"/>
    <m/>
    <n v="2177.63"/>
    <n v="111.65999999999985"/>
    <s v="G - 53 : 383 House Regulators"/>
    <n v="954"/>
    <n v="237"/>
    <n v="4.03"/>
    <n v="9215.1200000000008"/>
    <n v="4645.7065770199079"/>
  </r>
  <r>
    <s v="202606"/>
    <s v="032"/>
    <s v="Gas"/>
    <s v="Gas Distribution Plant"/>
    <x v="0"/>
    <s v="Include"/>
    <s v="G376 - Mains"/>
    <x v="13"/>
    <n v="0.40359779215499247"/>
    <s v="XX"/>
    <s v="Unspecified"/>
    <s v="00000 - Unspecified AZ"/>
    <n v="1958"/>
    <n v="21691.66"/>
    <m/>
    <n v="21435.599999999999"/>
    <n v="256.06000000000131"/>
    <s v="G - 43 : 376 Mains, Cast Iron"/>
    <n v="1688"/>
    <n v="74"/>
    <n v="22.81"/>
    <n v="494804.35"/>
    <n v="199701.94320868613"/>
  </r>
  <r>
    <s v="202606"/>
    <s v="032"/>
    <s v="Gas"/>
    <s v="Gas Transmission Plant"/>
    <x v="0"/>
    <s v="Include"/>
    <s v="G369 - Measuring and Reg Stat Equip"/>
    <x v="15"/>
    <n v="0.47687649645731794"/>
    <s v="XX"/>
    <s v="Unspecified"/>
    <s v="00000 - Unspecified AZ"/>
    <n v="1985"/>
    <n v="5372"/>
    <m/>
    <n v="4986.07"/>
    <n v="385.93000000000029"/>
    <s v="G - 30 : 369 Meas &amp; Reg Sta Equipmt"/>
    <n v="1257"/>
    <n v="248"/>
    <n v="5.07"/>
    <n v="27228.240000000002"/>
    <n v="12984.507695899003"/>
  </r>
  <r>
    <s v="202606"/>
    <s v="032"/>
    <s v="Gas"/>
    <s v="Gas Distribution Plant"/>
    <x v="0"/>
    <s v="Include"/>
    <s v="G382 - Meter Installations"/>
    <x v="6"/>
    <n v="4.068947554640568E-2"/>
    <s v="XX"/>
    <s v="Unspecified"/>
    <s v="00000 - Unspecified AZ"/>
    <n v="2017"/>
    <n v="446306.92"/>
    <m/>
    <n v="18489.73"/>
    <n v="427817.19"/>
    <s v="G - 52 : 382 Meter Installations"/>
    <n v="2076"/>
    <n v="913"/>
    <n v="2.27"/>
    <n v="1014822.74"/>
    <n v="41292.605063166411"/>
  </r>
  <r>
    <s v="202606"/>
    <s v="032"/>
    <s v="Gas"/>
    <s v="Gas Distribution Plant"/>
    <x v="0"/>
    <s v="Include"/>
    <s v="G376 - Mains"/>
    <x v="13"/>
    <n v="0.40359779215499247"/>
    <s v="XX"/>
    <s v="Unspecified"/>
    <s v="00000 - Unspecified AZ"/>
    <n v="2017"/>
    <n v="5157621.17"/>
    <m/>
    <n v="912751.26"/>
    <n v="4244869.91"/>
    <s v="G - 43 : 376 Mains, Cast Iron"/>
    <n v="1688"/>
    <n v="840"/>
    <n v="2.0099999999999998"/>
    <n v="10364362.539999999"/>
    <n v="4183033.8382379096"/>
  </r>
  <r>
    <s v="202606"/>
    <s v="032"/>
    <s v="Gas"/>
    <s v="Gas Distribution Plant"/>
    <x v="0"/>
    <s v="Include"/>
    <s v="G382 - Meter Installations"/>
    <x v="6"/>
    <n v="4.068947554640568E-2"/>
    <s v="XX"/>
    <s v="Unspecified"/>
    <s v="00000 - Unspecified AZ"/>
    <n v="2016"/>
    <n v="757839.04"/>
    <m/>
    <n v="31882.32"/>
    <n v="725956.72000000009"/>
    <s v="G - 52 : 382 Meter Installations"/>
    <n v="2076"/>
    <n v="838"/>
    <n v="2.48"/>
    <n v="1877415.09"/>
    <n v="76391.035395008017"/>
  </r>
  <r>
    <s v="202606"/>
    <s v="032"/>
    <s v="Gas"/>
    <s v="Gas General Plant"/>
    <x v="0"/>
    <s v="Include"/>
    <s v="G390 - Structures and Improvements"/>
    <x v="2"/>
    <n v="0.24904501540006124"/>
    <s v="XX"/>
    <s v="Operations - AZ - Other Gas Loc"/>
    <s v="HOLBR - Holbrook"/>
    <n v="2016"/>
    <n v="8316.7099999999991"/>
    <m/>
    <n v="1707.78"/>
    <n v="6608.9299999999994"/>
    <s v="B - 2 :   Reinf. Conc. Bldg. Const."/>
    <n v="675"/>
    <n v="459"/>
    <n v="1.47"/>
    <n v="12230.46"/>
    <n v="3045.9350990498328"/>
  </r>
  <r>
    <s v="202606"/>
    <s v="032"/>
    <s v="Gas"/>
    <s v="Gas General Plant"/>
    <x v="0"/>
    <s v="Include"/>
    <s v="G396 - Power Operated Equipment"/>
    <x v="11"/>
    <n v="0.54297473900690851"/>
    <s v="XX"/>
    <s v="Operations - AZ - Cottonwood"/>
    <s v="COTTN - Cottonwood"/>
    <n v="2016"/>
    <n v="44387.35"/>
    <m/>
    <n v="43585.4"/>
    <n v="801.94999999999709"/>
    <s v="No Indexing"/>
    <n v="1"/>
    <n v="1"/>
    <n v="1"/>
    <n v="44387.35"/>
    <n v="24101.209781458299"/>
  </r>
  <r>
    <s v="202606"/>
    <s v="032"/>
    <s v="Gas"/>
    <s v="Gas General Plant"/>
    <x v="0"/>
    <s v="Include"/>
    <s v="G391 - Office Furniture and Equip"/>
    <x v="16"/>
    <n v="0.55164661503469203"/>
    <s v="OE"/>
    <s v="Operations - AZ - Cottonwood"/>
    <s v="COTTN - Cottonwood"/>
    <n v="2005"/>
    <n v="16858.34"/>
    <m/>
    <n v="16832.13"/>
    <n v="26.209999999999127"/>
    <s v="No Indexing"/>
    <n v="1"/>
    <n v="1"/>
    <n v="1"/>
    <n v="16858.34"/>
    <n v="9299.8461961039502"/>
  </r>
  <r>
    <s v="202606"/>
    <s v="032"/>
    <s v="Gas"/>
    <s v="Gas General Plant"/>
    <x v="0"/>
    <s v="Include"/>
    <s v="G391 - Office Furniture and Equip"/>
    <x v="16"/>
    <n v="0.55164661503469203"/>
    <s v="OE"/>
    <s v="Operations - AZ - Prescott"/>
    <s v="PRESC - Prescott"/>
    <n v="2005"/>
    <n v="1866.07"/>
    <m/>
    <n v="1860.93"/>
    <n v="5.1399999999998727"/>
    <s v="No Indexing"/>
    <n v="1"/>
    <n v="1"/>
    <n v="1"/>
    <n v="1866.07"/>
    <n v="1029.4111989177877"/>
  </r>
  <r>
    <s v="202606"/>
    <s v="032"/>
    <s v="Gas"/>
    <s v="Gas General Plant"/>
    <x v="0"/>
    <s v="Include"/>
    <s v="G392 - Transportation Equipment"/>
    <x v="3"/>
    <n v="0.43183290679129122"/>
    <s v="C9"/>
    <s v="Unspecified"/>
    <s v="00000 - Unspecified AZ"/>
    <n v="2004"/>
    <n v="27770.62"/>
    <m/>
    <n v="27770.62"/>
    <n v="0"/>
    <s v="No Indexing"/>
    <n v="1"/>
    <n v="1"/>
    <n v="1"/>
    <n v="27770.62"/>
    <n v="11992.267557996367"/>
  </r>
  <r>
    <s v="202606"/>
    <s v="032"/>
    <s v="Gas"/>
    <s v="Gas General Plant"/>
    <x v="0"/>
    <s v="Include"/>
    <s v="G390 - Structures and Improvements"/>
    <x v="2"/>
    <n v="0.24904501540006124"/>
    <s v="XX"/>
    <s v="Operations - AZ - Lake Havasu"/>
    <s v="HAVAS - Havasu"/>
    <n v="2016"/>
    <n v="230914.97"/>
    <m/>
    <n v="56509.93"/>
    <n v="174405.04"/>
    <s v="B - 2 :   Reinf. Conc. Bldg. Const."/>
    <n v="675"/>
    <n v="459"/>
    <n v="1.47"/>
    <n v="339580.84"/>
    <n v="84570.915527365738"/>
  </r>
  <r>
    <s v="202606"/>
    <s v="032"/>
    <s v="Gas"/>
    <s v="Gas General Plant"/>
    <x v="0"/>
    <s v="Include"/>
    <s v="G397 - Communication Equipment"/>
    <x v="5"/>
    <n v="0.45288665983949944"/>
    <s v="XX"/>
    <s v="Operations - AZ - Flagstaff"/>
    <s v="FLAGA - Flagstaff Admin"/>
    <n v="2016"/>
    <n v="48335.67"/>
    <m/>
    <n v="34836.6"/>
    <n v="13499.07"/>
    <s v="No Indexing"/>
    <n v="1"/>
    <n v="1"/>
    <n v="1"/>
    <n v="48335.67"/>
    <n v="21890.580137404297"/>
  </r>
  <r>
    <s v="202606"/>
    <s v="032"/>
    <s v="Gas"/>
    <s v="Gas Distribution Plant"/>
    <x v="0"/>
    <s v="Include"/>
    <s v="G378 - Measr and Reg Stat Equip-Gen"/>
    <x v="4"/>
    <n v="0.46834496815577242"/>
    <s v="XX"/>
    <s v="Unspecified"/>
    <s v="00000 - Unspecified AZ"/>
    <n v="1995"/>
    <n v="149231.29"/>
    <m/>
    <n v="115943.67"/>
    <n v="33287.62000000001"/>
    <s v="G - 47 : 378 Meas &amp; Reg Sta Equip"/>
    <n v="1184"/>
    <n v="310"/>
    <n v="3.82"/>
    <n v="569967.25"/>
    <n v="266941.29355108319"/>
  </r>
  <r>
    <s v="202606"/>
    <s v="032"/>
    <s v="Gas"/>
    <s v="Gas General Plant"/>
    <x v="0"/>
    <s v="Include"/>
    <s v="G391 - Office Furniture and Equip"/>
    <x v="16"/>
    <n v="0.55164661503469203"/>
    <s v="OE"/>
    <s v="Operations - AZ - Kingman"/>
    <s v="KINGM - Kingman"/>
    <n v="2015"/>
    <n v="13888.28"/>
    <m/>
    <n v="14231.79"/>
    <n v="-343.51000000000022"/>
    <s v="No Indexing"/>
    <n v="1"/>
    <n v="1"/>
    <n v="1"/>
    <n v="13888.28"/>
    <n v="7661.4226506540126"/>
  </r>
  <r>
    <s v="202606"/>
    <s v="032"/>
    <s v="Gas"/>
    <s v="Gas Transmission Plant"/>
    <x v="0"/>
    <s v="Include"/>
    <s v="G365 - Land and Land Rights"/>
    <x v="17"/>
    <n v="0.4579900286183099"/>
    <s v="RW"/>
    <s v="Unspecified"/>
    <s v="00000 - Unspecified AZ"/>
    <n v="1999"/>
    <n v="50947.62"/>
    <m/>
    <n v="24080.63"/>
    <n v="26866.99"/>
    <s v="No Indexing"/>
    <n v="1"/>
    <n v="1"/>
    <n v="1"/>
    <n v="50947.62"/>
    <n v="23333.50194183478"/>
  </r>
  <r>
    <s v="202606"/>
    <s v="032"/>
    <s v="Gas"/>
    <s v="Gas Transmission Plant"/>
    <x v="0"/>
    <s v="Include"/>
    <s v="G367 - Mains"/>
    <x v="18"/>
    <n v="0.49719891469810329"/>
    <s v="XX"/>
    <s v="Unspecified"/>
    <s v="00000 - Unspecified AZ"/>
    <n v="2005"/>
    <n v="445711.39"/>
    <m/>
    <n v="184965.04"/>
    <n v="260746.35"/>
    <s v="G - 27 : 367 Mains"/>
    <n v="747"/>
    <n v="394"/>
    <n v="1.9"/>
    <n v="845041.65"/>
    <n v="420153.79125469446"/>
  </r>
  <r>
    <s v="202606"/>
    <s v="032"/>
    <s v="Gas"/>
    <s v="Gas Distribution Plant"/>
    <x v="0"/>
    <s v="Include"/>
    <s v="G375 - Structures and Improvements"/>
    <x v="9"/>
    <n v="0.14703551036705884"/>
    <s v="XX"/>
    <s v="Unspecified"/>
    <s v="00000 - Unspecified AZ"/>
    <n v="2015"/>
    <n v="17950.53"/>
    <m/>
    <n v="3170.69"/>
    <n v="14779.839999999998"/>
    <s v="G - 42 : 375 Structures &amp; Improvmnt"/>
    <n v="673"/>
    <n v="441"/>
    <n v="1.53"/>
    <n v="27393.89"/>
    <n v="4027.8745970890691"/>
  </r>
  <r>
    <s v="202606"/>
    <s v="032"/>
    <s v="Gas"/>
    <s v="Gas General Plant"/>
    <x v="0"/>
    <s v="Include"/>
    <s v="G396 - Power Operated Equipment"/>
    <x v="11"/>
    <n v="0.54297473900690851"/>
    <s v="XX"/>
    <s v="Operations - AZ - Other Gas Loc"/>
    <s v="WINSL - Winslow"/>
    <n v="1995"/>
    <n v="2728.11"/>
    <m/>
    <n v="7444.99"/>
    <n v="-4716.8799999999992"/>
    <s v="No Indexing"/>
    <n v="1"/>
    <n v="1"/>
    <n v="1"/>
    <n v="2728.11"/>
    <n v="1481.2948152321374"/>
  </r>
  <r>
    <s v="202606"/>
    <s v="032"/>
    <s v="Gas"/>
    <s v="Gas General Plant"/>
    <x v="0"/>
    <s v="Include"/>
    <s v="G396 - Power Operated Equipment"/>
    <x v="11"/>
    <n v="0.54297473900690851"/>
    <s v="XX"/>
    <s v="Operations - AZ - Kingman"/>
    <s v="KINGM - Kingman"/>
    <n v="1992"/>
    <n v="1705.47"/>
    <m/>
    <n v="1660.42"/>
    <n v="45.049999999999955"/>
    <s v="No Indexing"/>
    <n v="1"/>
    <n v="1"/>
    <n v="1"/>
    <n v="1705.47"/>
    <n v="926.02712813411233"/>
  </r>
  <r>
    <s v="202606"/>
    <s v="032"/>
    <s v="Gas"/>
    <s v="Gas Distribution Plant"/>
    <x v="0"/>
    <s v="Include"/>
    <s v="G387 - Other Equipment"/>
    <x v="8"/>
    <n v="0.71279521796502854"/>
    <s v="XX"/>
    <s v="Unspecified"/>
    <s v="00000 - Unspecified AZ"/>
    <n v="1995"/>
    <n v="131125.07999999999"/>
    <m/>
    <n v="123760.91"/>
    <n v="7364.1699999999837"/>
    <s v="No Indexing"/>
    <n v="1"/>
    <n v="1"/>
    <n v="1"/>
    <n v="131125.07999999999"/>
    <n v="93465.3299792818"/>
  </r>
  <r>
    <s v="202606"/>
    <s v="032"/>
    <s v="Gas"/>
    <s v="Gas General Plant"/>
    <x v="0"/>
    <s v="Include"/>
    <s v="G390 - Structures and Improvements"/>
    <x v="2"/>
    <n v="0.24904501540006124"/>
    <s v="XX"/>
    <s v="Operations - AZ - Kingman"/>
    <s v="KINGM - Kingman"/>
    <n v="1951"/>
    <n v="105.07"/>
    <m/>
    <n v="105.07"/>
    <n v="0"/>
    <s v="B - 2 :   Reinf. Conc. Bldg. Const."/>
    <n v="675"/>
    <n v="41"/>
    <n v="16.46"/>
    <n v="1729.81"/>
    <n v="430.8005580891799"/>
  </r>
  <r>
    <s v="202606"/>
    <s v="032"/>
    <s v="Gas"/>
    <s v="Gas General Plant"/>
    <x v="0"/>
    <s v="Include"/>
    <s v="G390 - Structures and Improvements"/>
    <x v="2"/>
    <n v="0.24904501540006124"/>
    <s v="XX"/>
    <s v="Operations - AZ - Kingman"/>
    <s v="KINGM - Kingman"/>
    <n v="1999"/>
    <n v="11561.02"/>
    <m/>
    <n v="8481.9500000000007"/>
    <n v="3079.0699999999997"/>
    <s v="B - 2 :   Reinf. Conc. Bldg. Const."/>
    <n v="675"/>
    <n v="293.75"/>
    <n v="2.2999999999999998"/>
    <n v="26565.75"/>
    <n v="6616.067617864177"/>
  </r>
  <r>
    <s v="202606"/>
    <s v="032"/>
    <s v="Gas"/>
    <s v="Gas Distribution Plant"/>
    <x v="0"/>
    <s v="Include"/>
    <s v="G384 - House Regulatory Install"/>
    <x v="0"/>
    <n v="0.35620879944303163"/>
    <s v="XX"/>
    <s v="Unspecified"/>
    <s v="00000 - Unspecified AZ"/>
    <n v="2007"/>
    <n v="148595.20000000001"/>
    <m/>
    <n v="75651.25"/>
    <n v="72943.950000000012"/>
    <s v="G - 54 : 384 House Reg Installation"/>
    <n v="1947"/>
    <n v="613"/>
    <n v="3.18"/>
    <n v="471965.5"/>
    <n v="168118.26413353015"/>
  </r>
  <r>
    <s v="202606"/>
    <s v="032"/>
    <s v="Gas"/>
    <s v="Gas Distribution Plant"/>
    <x v="0"/>
    <s v="Include"/>
    <s v="G385 - Indust Measr Reg Stat Equip"/>
    <x v="19"/>
    <n v="0.39278890683516676"/>
    <s v="XX"/>
    <s v="Unspecified"/>
    <s v="00000 - Unspecified AZ"/>
    <n v="1988"/>
    <n v="900.42"/>
    <m/>
    <n v="841.15"/>
    <n v="59.269999999999982"/>
    <s v="No Indexing"/>
    <n v="1"/>
    <n v="1"/>
    <n v="1"/>
    <n v="900.42"/>
    <n v="353.67498749252081"/>
  </r>
  <r>
    <s v="202606"/>
    <s v="032"/>
    <s v="Gas"/>
    <s v="Gas General Plant"/>
    <x v="0"/>
    <s v="Include"/>
    <s v="G390 - Structures and Improvements"/>
    <x v="2"/>
    <n v="0.24904501540006124"/>
    <s v="XX"/>
    <s v="Operations - AZ - Other Gas Loc"/>
    <s v="HOLBR - Holbrook"/>
    <n v="1989"/>
    <n v="1373.55"/>
    <m/>
    <n v="1268.44"/>
    <n v="105.1099999999999"/>
    <s v="B - 2 :   Reinf. Conc. Bldg. Const."/>
    <n v="675"/>
    <n v="242.75"/>
    <n v="2.78"/>
    <n v="3819.35"/>
    <n v="951.19007956822384"/>
  </r>
  <r>
    <s v="202606"/>
    <s v="032"/>
    <s v="Gas"/>
    <s v="Gas Distribution Plant"/>
    <x v="0"/>
    <s v="Include"/>
    <s v="G381 - Meters"/>
    <x v="1"/>
    <n v="0.1701755990530332"/>
    <s v="XX"/>
    <s v="Unspecified"/>
    <s v="00000 - Unspecified AZ"/>
    <n v="1994"/>
    <n v="4838.6499999999996"/>
    <m/>
    <n v="1952.55"/>
    <n v="2886.0999999999995"/>
    <s v="G - 51 : 381 Meters"/>
    <n v="352"/>
    <n v="188"/>
    <n v="1.87"/>
    <n v="9059.6"/>
    <n v="1541.7228571808596"/>
  </r>
  <r>
    <s v="202606"/>
    <s v="032"/>
    <s v="Gas"/>
    <s v="Gas Distribution Plant"/>
    <x v="0"/>
    <s v="Include"/>
    <s v="G381 - Meters"/>
    <x v="1"/>
    <n v="0.1701755990530332"/>
    <s v="XX"/>
    <s v="Unspecified"/>
    <s v="00000 - Unspecified AZ"/>
    <n v="1996"/>
    <n v="110774.78"/>
    <m/>
    <n v="41904.6"/>
    <n v="68870.179999999993"/>
    <s v="G - 51 : 381 Meters"/>
    <n v="352"/>
    <n v="193"/>
    <n v="1.82"/>
    <n v="202034.83"/>
    <n v="34381.398224827724"/>
  </r>
  <r>
    <s v="202606"/>
    <s v="032"/>
    <s v="Gas"/>
    <s v="Gas Distribution Plant"/>
    <x v="0"/>
    <s v="Include"/>
    <s v="G381 - Meters"/>
    <x v="1"/>
    <n v="0.1701755990530332"/>
    <s v="XX"/>
    <s v="Unspecified"/>
    <s v="00000 - Unspecified AZ"/>
    <n v="2007"/>
    <n v="717457.45"/>
    <m/>
    <n v="178541.25"/>
    <n v="538916.19999999995"/>
    <s v="G - 51 : 381 Meters"/>
    <n v="352"/>
    <n v="231"/>
    <n v="1.52"/>
    <n v="1093268.5"/>
    <n v="186047.62191331101"/>
  </r>
  <r>
    <s v="202606"/>
    <s v="032"/>
    <s v="Gas"/>
    <s v="Gas General Plant"/>
    <x v="0"/>
    <s v="Include"/>
    <s v="G394 - Tool, Shop, and Garage Equip"/>
    <x v="12"/>
    <n v="0.34726061264282393"/>
    <s v="XX"/>
    <s v="Operations - AZ - Prescott"/>
    <s v="PRESC - Prescott"/>
    <n v="2002"/>
    <n v="5848.15"/>
    <m/>
    <n v="5641.39"/>
    <n v="206.75999999999931"/>
    <s v="No Indexing"/>
    <n v="1"/>
    <n v="1"/>
    <n v="1"/>
    <n v="5848.15"/>
    <n v="2030.8321518271307"/>
  </r>
  <r>
    <s v="202606"/>
    <s v="032"/>
    <s v="Gas"/>
    <s v="Gas General Plant"/>
    <x v="0"/>
    <s v="Include"/>
    <s v="G392 - Transportation Equipment"/>
    <x v="3"/>
    <n v="0.43183290679129122"/>
    <s v="C7"/>
    <s v="Unspecified"/>
    <s v="00000 - Unspecified AZ"/>
    <n v="2005"/>
    <n v="119990.54"/>
    <m/>
    <n v="67552.59"/>
    <n v="52437.95"/>
    <s v="No Indexing"/>
    <n v="1"/>
    <n v="1"/>
    <n v="1"/>
    <n v="119990.54"/>
    <n v="51815.863675656699"/>
  </r>
  <r>
    <s v="202606"/>
    <s v="032"/>
    <s v="Gas"/>
    <s v="Gas General Plant"/>
    <x v="0"/>
    <s v="Include"/>
    <s v="G392 - Transportation Equipment"/>
    <x v="3"/>
    <n v="0.43183290679129122"/>
    <s v="C9"/>
    <s v="Unspecified"/>
    <s v="00000 - Unspecified AZ"/>
    <n v="2007"/>
    <n v="19488.900000000001"/>
    <m/>
    <n v="17575.13"/>
    <n v="1913.7700000000004"/>
    <s v="No Indexing"/>
    <n v="1"/>
    <n v="1"/>
    <n v="1"/>
    <n v="19488.900000000001"/>
    <n v="8415.9483371647966"/>
  </r>
  <r>
    <s v="202606"/>
    <s v="032"/>
    <s v="Gas"/>
    <s v="Gas General Plant"/>
    <x v="0"/>
    <s v="Include"/>
    <s v="G392 - Transportation Equipment"/>
    <x v="3"/>
    <n v="0.43183290679129122"/>
    <s v="C2"/>
    <s v="Unspecified"/>
    <s v="00000 - Unspecified AZ"/>
    <n v="2007"/>
    <n v="148378.76"/>
    <m/>
    <n v="16826.62"/>
    <n v="131552.14000000001"/>
    <s v="No Indexing"/>
    <n v="1"/>
    <n v="1"/>
    <n v="1"/>
    <n v="148378.76"/>
    <n v="64074.831236887374"/>
  </r>
  <r>
    <s v="202606"/>
    <s v="032"/>
    <s v="Gas"/>
    <s v="Gas Distribution Plant"/>
    <x v="0"/>
    <s v="Include"/>
    <s v="G382 - Meter Installations"/>
    <x v="6"/>
    <n v="4.068947554640568E-2"/>
    <s v="XX"/>
    <s v="Unspecified"/>
    <s v="00000 - Unspecified AZ"/>
    <n v="2005"/>
    <n v="763183.55"/>
    <m/>
    <n v="35633.410000000003"/>
    <n v="727550.14"/>
    <s v="G - 52 : 382 Meter Installations"/>
    <n v="2076"/>
    <n v="632"/>
    <n v="3.28"/>
    <n v="2506913.0499999998"/>
    <n v="102004.97724494027"/>
  </r>
  <r>
    <s v="202606"/>
    <s v="032"/>
    <s v="Gas"/>
    <s v="Gas General Plant"/>
    <x v="0"/>
    <s v="Include"/>
    <s v="G394 - Tool, Shop, and Garage Equip"/>
    <x v="12"/>
    <n v="0.34726061264282393"/>
    <s v="XX"/>
    <s v="Operations - AZ - Lake Havasu"/>
    <s v="HAVAS - Havasu"/>
    <n v="2001"/>
    <n v="15380.93"/>
    <m/>
    <n v="15224.86"/>
    <n v="156.06999999999971"/>
    <s v="No Indexing"/>
    <n v="1"/>
    <n v="1"/>
    <n v="1"/>
    <n v="15380.93"/>
    <n v="5341.1911748163902"/>
  </r>
  <r>
    <s v="202606"/>
    <s v="032"/>
    <s v="Gas"/>
    <s v="Gas General Plant"/>
    <x v="0"/>
    <s v="Include"/>
    <s v="G393 - Stores Equipment"/>
    <x v="20"/>
    <n v="0.47174007972370507"/>
    <s v="XX"/>
    <s v="Operations - AZ - Cottonwood"/>
    <s v="COTTN - Cottonwood"/>
    <n v="2002"/>
    <n v="2352.94"/>
    <m/>
    <n v="1443.93"/>
    <n v="909.01"/>
    <s v="No Indexing"/>
    <n v="1"/>
    <n v="1"/>
    <n v="1"/>
    <n v="2352.94"/>
    <n v="1109.9761031850946"/>
  </r>
  <r>
    <s v="202606"/>
    <s v="032"/>
    <s v="Gas"/>
    <s v="Gas General Plant"/>
    <x v="0"/>
    <s v="Include"/>
    <s v="G393 - Stores Equipment"/>
    <x v="20"/>
    <n v="0.47174007972370507"/>
    <s v="XX"/>
    <s v="Operations - AZ - Flagstaff"/>
    <s v="FLAG0 - Flagstaff"/>
    <n v="1994"/>
    <n v="926.13"/>
    <m/>
    <n v="820.69"/>
    <n v="105.43999999999994"/>
    <s v="No Indexing"/>
    <n v="1"/>
    <n v="1"/>
    <n v="1"/>
    <n v="926.13"/>
    <n v="436.89264003451495"/>
  </r>
  <r>
    <s v="202606"/>
    <s v="032"/>
    <s v="Gas"/>
    <s v="Gas Distribution Plant"/>
    <x v="0"/>
    <s v="Include"/>
    <s v="G383 - House Regulators"/>
    <x v="14"/>
    <n v="0.50413956378429226"/>
    <s v="XX"/>
    <s v="Unspecified"/>
    <s v="00000 - Unspecified AZ"/>
    <n v="2004"/>
    <n v="176922.99"/>
    <m/>
    <n v="109434.03"/>
    <n v="67488.959999999992"/>
    <s v="G - 53 : 383 House Regulators"/>
    <n v="954"/>
    <n v="322"/>
    <n v="2.96"/>
    <n v="524175.57"/>
    <n v="264257.64320618275"/>
  </r>
  <r>
    <s v="202606"/>
    <s v="032"/>
    <s v="Gas"/>
    <s v="Gas Distribution Plant"/>
    <x v="0"/>
    <s v="Include"/>
    <s v="G384 - House Regulatory Install"/>
    <x v="0"/>
    <n v="0.35620879944303163"/>
    <s v="XX"/>
    <s v="Unspecified"/>
    <s v="00000 - Unspecified AZ"/>
    <n v="1991"/>
    <n v="275.04000000000002"/>
    <m/>
    <n v="242.2"/>
    <n v="32.840000000000032"/>
    <s v="G - 54 : 384 House Reg Installation"/>
    <n v="1947"/>
    <n v="287"/>
    <n v="6.78"/>
    <n v="1865.86"/>
    <n v="664.63575052877502"/>
  </r>
  <r>
    <s v="202606"/>
    <s v="032"/>
    <s v="Gas"/>
    <s v="Gas Distribution Plant"/>
    <x v="0"/>
    <s v="Include"/>
    <s v="G384 - House Regulatory Install"/>
    <x v="0"/>
    <n v="0.35620879944303163"/>
    <s v="XX"/>
    <s v="Unspecified"/>
    <s v="00000 - Unspecified AZ"/>
    <n v="1994"/>
    <n v="392.83"/>
    <m/>
    <n v="325.83"/>
    <n v="67"/>
    <s v="G - 54 : 384 House Reg Installation"/>
    <n v="1947"/>
    <n v="318"/>
    <n v="6.12"/>
    <n v="2405.16"/>
    <n v="856.73915606840194"/>
  </r>
  <r>
    <s v="202606"/>
    <s v="032"/>
    <s v="Gas"/>
    <s v="Gas Distribution Plant"/>
    <x v="0"/>
    <s v="Include"/>
    <s v="G384 - House Regulatory Install"/>
    <x v="0"/>
    <n v="0.35620879944303163"/>
    <s v="XX"/>
    <s v="Unspecified"/>
    <s v="00000 - Unspecified AZ"/>
    <n v="1997"/>
    <n v="27251.39"/>
    <m/>
    <n v="20867.18"/>
    <n v="6384.2099999999991"/>
    <s v="G - 54 : 384 House Reg Installation"/>
    <n v="1947"/>
    <n v="338"/>
    <n v="5.76"/>
    <n v="156977.68"/>
    <n v="55916.830932152392"/>
  </r>
  <r>
    <s v="202606"/>
    <s v="032"/>
    <s v="Gas"/>
    <s v="Gas General Plant"/>
    <x v="0"/>
    <s v="Include"/>
    <s v="G397 - Communication Equipment"/>
    <x v="5"/>
    <n v="0.45288665983949944"/>
    <s v="XX"/>
    <s v="Operations - AZ - Prescott"/>
    <s v="PRESC - Prescott"/>
    <n v="2016"/>
    <n v="69683.41"/>
    <m/>
    <n v="45140.480000000003"/>
    <n v="24542.93"/>
    <s v="No Indexing"/>
    <n v="1"/>
    <n v="1"/>
    <n v="1"/>
    <n v="69683.41"/>
    <n v="31558.686801126376"/>
  </r>
  <r>
    <s v="202606"/>
    <s v="032"/>
    <s v="Gas"/>
    <s v="Gas Transmission Plant"/>
    <x v="0"/>
    <s v="Include"/>
    <s v="G366 - Structures and Improvements"/>
    <x v="21"/>
    <n v="0.39290817265497768"/>
    <s v="XX"/>
    <s v="Unspecified"/>
    <s v="00000 - Unspecified AZ"/>
    <n v="2002"/>
    <n v="16852.75"/>
    <m/>
    <n v="7467.63"/>
    <n v="9385.119999999999"/>
    <s v="G - 26 : 366 Structures &amp; Improvemt"/>
    <n v="673"/>
    <n v="312"/>
    <n v="2.16"/>
    <n v="36352.25"/>
    <n v="14283.096119396912"/>
  </r>
  <r>
    <s v="202606"/>
    <s v="032"/>
    <s v="Gas"/>
    <s v="Gas General Plant"/>
    <x v="0"/>
    <s v="Include"/>
    <s v="G392 - Transportation Equipment"/>
    <x v="3"/>
    <n v="0.43183290679129122"/>
    <s v="C5"/>
    <s v="Unspecified"/>
    <s v="00000 - Unspecified AZ"/>
    <n v="2014"/>
    <n v="108831.5"/>
    <m/>
    <n v="-16557.36"/>
    <n v="125388.86"/>
    <s v="No Indexing"/>
    <n v="1"/>
    <n v="1"/>
    <n v="1"/>
    <n v="108831.5"/>
    <n v="46997.022995456413"/>
  </r>
  <r>
    <s v="202606"/>
    <s v="032"/>
    <s v="Gas"/>
    <s v="Gas Distribution Plant"/>
    <x v="0"/>
    <s v="Include"/>
    <s v="G384 - House Regulatory Install"/>
    <x v="0"/>
    <n v="0.35620879944303163"/>
    <s v="XX"/>
    <s v="Unspecified"/>
    <s v="00000 - Unspecified AZ"/>
    <n v="1952"/>
    <n v="296.39"/>
    <m/>
    <n v="296.39"/>
    <n v="0"/>
    <s v="G - 54 : 384 House Reg Installation"/>
    <n v="1947"/>
    <n v="38"/>
    <n v="51.24"/>
    <n v="15186.09"/>
    <n v="5409.4188871338283"/>
  </r>
  <r>
    <s v="202606"/>
    <s v="032"/>
    <s v="Gas"/>
    <s v="Gas Distribution Plant"/>
    <x v="0"/>
    <s v="Include"/>
    <s v="G387 - Other Equipment"/>
    <x v="8"/>
    <n v="0.71279521796502854"/>
    <s v="XX"/>
    <s v="Unspecified"/>
    <s v="00000 - Unspecified AZ"/>
    <n v="2004"/>
    <n v="7607.48"/>
    <m/>
    <n v="5472.11"/>
    <n v="2135.37"/>
    <s v="No Indexing"/>
    <n v="1"/>
    <n v="1"/>
    <n v="1"/>
    <n v="7607.48"/>
    <n v="5422.5753647645952"/>
  </r>
  <r>
    <s v="202606"/>
    <s v="032"/>
    <s v="Gas"/>
    <s v="Gas General Plant"/>
    <x v="0"/>
    <s v="Include"/>
    <s v="G398 - Miscellaneous Equipment"/>
    <x v="22"/>
    <n v="0.24374129646131953"/>
    <s v="XX"/>
    <s v="Operations - AZ - Cottonwood"/>
    <s v="COTTN - Cottonwood"/>
    <n v="2013"/>
    <n v="3146.36"/>
    <m/>
    <n v="816.64"/>
    <n v="2329.7200000000003"/>
    <s v="No Indexing"/>
    <n v="1"/>
    <n v="1"/>
    <n v="1"/>
    <n v="3146.36"/>
    <n v="766.89786553403735"/>
  </r>
  <r>
    <s v="202606"/>
    <s v="032"/>
    <s v="Gas"/>
    <s v="Gas Transmission Plant"/>
    <x v="0"/>
    <s v="Include"/>
    <s v="G367 - Mains"/>
    <x v="18"/>
    <n v="0.49719891469810329"/>
    <s v="XX"/>
    <s v="Unspecified"/>
    <s v="00000 - Unspecified AZ"/>
    <n v="2010"/>
    <n v="244.81"/>
    <m/>
    <n v="75.08"/>
    <n v="169.73000000000002"/>
    <s v="G - 27 : 367 Mains"/>
    <n v="747"/>
    <n v="462"/>
    <n v="1.62"/>
    <n v="395.83"/>
    <n v="196.80624640495023"/>
  </r>
  <r>
    <s v="202606"/>
    <s v="032"/>
    <s v="Gas"/>
    <s v="Gas General Plant"/>
    <x v="0"/>
    <s v="Include"/>
    <s v="G390 - Structures and Improvements"/>
    <x v="2"/>
    <n v="0.24904501540006124"/>
    <s v="XX"/>
    <s v="Operations - AZ - Other Gas Loc"/>
    <s v="WILLM - Williams"/>
    <n v="1970"/>
    <n v="1197.49"/>
    <m/>
    <n v="1192.74"/>
    <n v="4.75"/>
    <s v="B - 2 :   Reinf. Conc. Bldg. Const."/>
    <n v="675"/>
    <n v="77"/>
    <n v="8.77"/>
    <n v="10497.48"/>
    <n v="2614.345068261835"/>
  </r>
  <r>
    <s v="202606"/>
    <s v="032"/>
    <s v="Gas"/>
    <s v="Gas General Plant"/>
    <x v="0"/>
    <s v="Include"/>
    <s v="G390 - Structures and Improvements"/>
    <x v="2"/>
    <n v="0.24904501540006124"/>
    <s v="XX"/>
    <s v="Operations - AZ - Kingman"/>
    <s v="KINGM - Kingman"/>
    <n v="1994"/>
    <n v="17180.009999999998"/>
    <m/>
    <n v="14627.14"/>
    <n v="2552.869999999999"/>
    <s v="B - 2 :   Reinf. Conc. Bldg. Const."/>
    <n v="675"/>
    <n v="266.25"/>
    <n v="2.54"/>
    <n v="43554.95"/>
    <n v="10847.143193498896"/>
  </r>
  <r>
    <s v="202606"/>
    <s v="032"/>
    <s v="Gas"/>
    <s v="Gas Distribution Plant"/>
    <x v="0"/>
    <s v="Include"/>
    <s v="G375 - Structures and Improvements"/>
    <x v="9"/>
    <n v="0.14703551036705884"/>
    <s v="XX"/>
    <s v="Unspecified"/>
    <s v="00000 - Unspecified AZ"/>
    <n v="1986"/>
    <n v="4816"/>
    <m/>
    <n v="2786.97"/>
    <n v="2029.0300000000002"/>
    <s v="G - 42 : 375 Structures &amp; Improvmnt"/>
    <n v="673"/>
    <n v="231"/>
    <n v="2.91"/>
    <n v="14031.03"/>
    <n v="2063.0596570255138"/>
  </r>
  <r>
    <s v="202606"/>
    <s v="032"/>
    <s v="Gas"/>
    <s v="Gas General Plant"/>
    <x v="0"/>
    <s v="Include"/>
    <s v="G391 - Office Furniture and Equip"/>
    <x v="16"/>
    <n v="0.55164661503469203"/>
    <s v="OE"/>
    <s v="Operations - AZ - Kingman"/>
    <s v="KINGM - Kingman"/>
    <n v="2013"/>
    <n v="1079.92"/>
    <m/>
    <n v="1111.49"/>
    <n v="-31.569999999999936"/>
    <s v="No Indexing"/>
    <n v="1"/>
    <n v="1"/>
    <n v="1"/>
    <n v="1079.92"/>
    <n v="595.7342125082647"/>
  </r>
  <r>
    <s v="202606"/>
    <s v="032"/>
    <s v="Gas"/>
    <s v="Gas General Plant"/>
    <x v="0"/>
    <s v="Include"/>
    <s v="G390 - Structures and Improvements"/>
    <x v="2"/>
    <n v="0.24904501540006124"/>
    <s v="XX"/>
    <s v="Operations - AZ - Other Gas Loc"/>
    <s v="WILLM - Williams"/>
    <n v="1983"/>
    <n v="247.95"/>
    <m/>
    <n v="235.6"/>
    <n v="12.349999999999994"/>
    <s v="B - 2 :   Reinf. Conc. Bldg. Const."/>
    <n v="675"/>
    <n v="206.75"/>
    <n v="3.26"/>
    <n v="809.51"/>
    <n v="201.60443041650356"/>
  </r>
  <r>
    <s v="202606"/>
    <s v="032"/>
    <s v="Gas"/>
    <s v="Gas General Plant"/>
    <x v="0"/>
    <s v="Include"/>
    <s v="G392 - Transportation Equipment"/>
    <x v="3"/>
    <n v="0.43183290679129122"/>
    <s v="C5"/>
    <s v="Unspecified"/>
    <s v="00000 - Unspecified AZ"/>
    <n v="2016"/>
    <n v="73228.75"/>
    <m/>
    <n v="-9284.0300000000007"/>
    <n v="82512.78"/>
    <s v="No Indexing"/>
    <n v="1"/>
    <n v="1"/>
    <n v="1"/>
    <n v="73228.75"/>
    <n v="31622.583973192766"/>
  </r>
  <r>
    <s v="202606"/>
    <s v="032"/>
    <s v="Gas"/>
    <s v="Gas General Plant"/>
    <x v="0"/>
    <s v="Include"/>
    <s v="G394 - Tool, Shop, and Garage Equip"/>
    <x v="12"/>
    <n v="0.34726061264282393"/>
    <s v="XX"/>
    <s v="Operations - AZ - Prescott"/>
    <s v="PRESC - Prescott"/>
    <n v="2008"/>
    <n v="16945.25"/>
    <m/>
    <n v="12510.57"/>
    <n v="4434.68"/>
    <s v="No Indexing"/>
    <n v="1"/>
    <n v="1"/>
    <n v="1"/>
    <n v="16945.25"/>
    <n v="5884.4178963858121"/>
  </r>
  <r>
    <s v="202606"/>
    <s v="032"/>
    <s v="Gas"/>
    <s v="Gas General Plant"/>
    <x v="0"/>
    <s v="Include"/>
    <s v="G394 - Tool, Shop, and Garage Equip"/>
    <x v="12"/>
    <n v="0.34726061264282393"/>
    <s v="XX"/>
    <s v="Operations - AZ - Cottonwood"/>
    <s v="COTTN - Cottonwood"/>
    <n v="2002"/>
    <n v="1132.18"/>
    <m/>
    <n v="1092.42"/>
    <n v="39.759999999999991"/>
    <s v="No Indexing"/>
    <n v="1"/>
    <n v="1"/>
    <n v="1"/>
    <n v="1132.18"/>
    <n v="393.16152042195245"/>
  </r>
  <r>
    <s v="202606"/>
    <s v="032"/>
    <s v="Gas"/>
    <s v="Gas General Plant"/>
    <x v="0"/>
    <s v="Include"/>
    <s v="G394 - Tool, Shop, and Garage Equip"/>
    <x v="12"/>
    <n v="0.34726061264282393"/>
    <s v="XX"/>
    <s v="Operations - AZ - Santa Cruz"/>
    <s v="SCWHG - Santa Cruz Warehouse &amp; Engineering Gas"/>
    <n v="2016"/>
    <n v="5092.4399999999996"/>
    <m/>
    <n v="1397.84"/>
    <n v="3694.5999999999995"/>
    <s v="No Indexing"/>
    <n v="1"/>
    <n v="1"/>
    <n v="1"/>
    <n v="5092.4399999999996"/>
    <n v="1768.403834246822"/>
  </r>
  <r>
    <s v="202606"/>
    <s v="032"/>
    <s v="Gas"/>
    <s v="Gas General Plant"/>
    <x v="0"/>
    <s v="Include"/>
    <s v="G394 - Tool, Shop, and Garage Equip"/>
    <x v="12"/>
    <n v="0.34726061264282393"/>
    <s v="XX"/>
    <s v="Operations - AZ - Kingman"/>
    <s v="KINGM - Kingman"/>
    <n v="2017"/>
    <n v="25505.24"/>
    <m/>
    <n v="8914.67"/>
    <n v="16590.57"/>
    <s v="No Indexing"/>
    <n v="1"/>
    <n v="1"/>
    <n v="1"/>
    <n v="25505.24"/>
    <n v="8856.9652680022591"/>
  </r>
  <r>
    <s v="202606"/>
    <s v="032"/>
    <s v="Gas"/>
    <s v="Gas General Plant"/>
    <x v="0"/>
    <s v="Include"/>
    <s v="G394 - Tool, Shop, and Garage Equip"/>
    <x v="12"/>
    <n v="0.34726061264282393"/>
    <s v="XX"/>
    <s v="Operations - AZ - Show Low"/>
    <s v="SHOWL - Show Low"/>
    <n v="2017"/>
    <n v="41618.449999999997"/>
    <m/>
    <n v="14048.34"/>
    <n v="27570.109999999997"/>
    <s v="No Indexing"/>
    <n v="1"/>
    <n v="1"/>
    <n v="1"/>
    <n v="41618.449999999997"/>
    <n v="14452.448444244734"/>
  </r>
  <r>
    <s v="202606"/>
    <s v="032"/>
    <s v="Gas"/>
    <s v="Gas General Plant"/>
    <x v="0"/>
    <s v="Include"/>
    <s v="G394 - Tool, Shop, and Garage Equip"/>
    <x v="12"/>
    <n v="0.34726061264282393"/>
    <s v="XX"/>
    <s v="Operations - AZ - Flagstaff"/>
    <s v="FLAGW - Flagstaff Operations/Warehouse"/>
    <n v="2006"/>
    <n v="59379.17"/>
    <m/>
    <n v="46770.5"/>
    <n v="12608.669999999998"/>
    <s v="No Indexing"/>
    <n v="1"/>
    <n v="1"/>
    <n v="1"/>
    <n v="59379.17"/>
    <n v="20620.046952422392"/>
  </r>
  <r>
    <s v="202606"/>
    <s v="032"/>
    <s v="Gas"/>
    <s v="Gas General Plant"/>
    <x v="0"/>
    <s v="Include"/>
    <s v="G396 - Power Operated Equipment"/>
    <x v="11"/>
    <n v="0.54297473900690851"/>
    <s v="XX"/>
    <s v="Operations - AZ - Prescott"/>
    <s v="PRESC - Prescott"/>
    <n v="2011"/>
    <n v="11238.95"/>
    <m/>
    <n v="7523.09"/>
    <n v="3715.8600000000006"/>
    <s v="No Indexing"/>
    <n v="1"/>
    <n v="1"/>
    <n v="1"/>
    <n v="11238.95"/>
    <n v="6102.465942961695"/>
  </r>
  <r>
    <s v="202606"/>
    <s v="032"/>
    <s v="Gas"/>
    <s v="Gas General Plant"/>
    <x v="0"/>
    <s v="Include"/>
    <s v="G390 - Structures and Improvements"/>
    <x v="2"/>
    <n v="0.24904501540006124"/>
    <s v="XX"/>
    <s v="Operations - AZ - Flagstaff"/>
    <s v="FLAGA - Flagstaff Admin"/>
    <n v="2001"/>
    <n v="61998.46"/>
    <m/>
    <n v="61996.480000000003"/>
    <n v="1.9799999999959255"/>
    <s v="B - 2 :   Reinf. Conc. Bldg. Const."/>
    <n v="675"/>
    <n v="314"/>
    <n v="2.15"/>
    <n v="133276.94"/>
    <n v="33191.957574773041"/>
  </r>
  <r>
    <s v="202606"/>
    <s v="032"/>
    <s v="Gas"/>
    <s v="Gas General Plant"/>
    <x v="0"/>
    <s v="Include"/>
    <s v="G390 - Structures and Improvements"/>
    <x v="2"/>
    <n v="0.24904501540006124"/>
    <s v="XX"/>
    <s v="Operations - AZ - Flagstaff"/>
    <s v="FLAGA - Flagstaff Admin"/>
    <n v="1990"/>
    <n v="13150.43"/>
    <m/>
    <n v="13150.43"/>
    <n v="0"/>
    <s v="B - 2 :   Reinf. Conc. Bldg. Const."/>
    <n v="675"/>
    <n v="243.25"/>
    <n v="2.77"/>
    <n v="36491.43"/>
    <n v="9088.0087463202563"/>
  </r>
  <r>
    <s v="202606"/>
    <s v="032"/>
    <s v="Gas"/>
    <s v="Gas General Plant"/>
    <x v="0"/>
    <s v="Include"/>
    <s v="G391 - Office Furniture and Equip"/>
    <x v="16"/>
    <n v="0.55164661503469203"/>
    <s v="OE"/>
    <s v="Operations - AZ - Flagstaff"/>
    <s v="FLAGA - Flagstaff Admin"/>
    <n v="2005"/>
    <n v="5988.6"/>
    <m/>
    <n v="5988.57"/>
    <n v="3.0000000000654836E-2"/>
    <s v="No Indexing"/>
    <n v="1"/>
    <n v="1"/>
    <n v="1"/>
    <n v="5988.6"/>
    <n v="3303.5909187967568"/>
  </r>
  <r>
    <s v="202606"/>
    <s v="032"/>
    <s v="Gas"/>
    <s v="Gas General Plant"/>
    <x v="0"/>
    <s v="Include"/>
    <s v="G397 - Communication Equipment"/>
    <x v="5"/>
    <n v="0.45288665983949944"/>
    <s v="XX"/>
    <s v="Operations - AZ - Santa Cruz"/>
    <s v="SCWHG - Santa Cruz Warehouse &amp; Engineering Gas"/>
    <n v="2012"/>
    <n v="4198.26"/>
    <m/>
    <n v="3935.52"/>
    <n v="262.74000000000024"/>
    <s v="No Indexing"/>
    <n v="1"/>
    <n v="1"/>
    <n v="1"/>
    <n v="4198.26"/>
    <n v="1901.3359485377771"/>
  </r>
  <r>
    <s v="202606"/>
    <s v="032"/>
    <s v="Gas"/>
    <s v="Gas General Plant"/>
    <x v="0"/>
    <s v="Include"/>
    <s v="G391 - Office Furniture and Equip"/>
    <x v="16"/>
    <n v="0.55164661503469203"/>
    <s v="OE"/>
    <s v="Operations - AZ - Santa Cruz"/>
    <s v="SCWHG - Santa Cruz Warehouse &amp; Engineering Gas"/>
    <n v="2010"/>
    <n v="1964.64"/>
    <m/>
    <n v="1878.28"/>
    <n v="86.360000000000127"/>
    <s v="No Indexing"/>
    <n v="1"/>
    <n v="1"/>
    <n v="1"/>
    <n v="1964.64"/>
    <n v="1083.7870057617574"/>
  </r>
  <r>
    <s v="202606"/>
    <s v="032"/>
    <s v="Gas"/>
    <s v="Gas General Plant"/>
    <x v="0"/>
    <s v="Include"/>
    <s v="G393 - Stores Equipment"/>
    <x v="20"/>
    <n v="0.47174007972370507"/>
    <s v="XX"/>
    <s v="Operations - AZ - Cottonwood"/>
    <s v="COTTN - Cottonwood"/>
    <n v="2006"/>
    <n v="38013.18"/>
    <m/>
    <n v="19128.41"/>
    <n v="18884.77"/>
    <s v="No Indexing"/>
    <n v="1"/>
    <n v="1"/>
    <n v="1"/>
    <n v="38013.18"/>
    <n v="17932.34056375155"/>
  </r>
  <r>
    <s v="202606"/>
    <s v="032"/>
    <s v="Gas"/>
    <s v="Gas General Plant"/>
    <x v="0"/>
    <s v="Include"/>
    <s v="G393 - Stores Equipment"/>
    <x v="20"/>
    <n v="0.47174007972370507"/>
    <s v="XX"/>
    <s v="Operations - AZ - Lake Havasu"/>
    <s v="HAVAS - Havasu"/>
    <n v="2014"/>
    <n v="2200.44"/>
    <m/>
    <n v="661.02"/>
    <n v="1539.42"/>
    <s v="No Indexing"/>
    <n v="1"/>
    <n v="1"/>
    <n v="1"/>
    <n v="2200.44"/>
    <n v="1038.0357410272297"/>
  </r>
  <r>
    <s v="202606"/>
    <s v="032"/>
    <s v="Gas"/>
    <s v="Gas General Plant"/>
    <x v="0"/>
    <s v="Include"/>
    <s v="G394 - Tool, Shop, and Garage Equip"/>
    <x v="12"/>
    <n v="0.34726061264282393"/>
    <s v="XX"/>
    <s v="Operations - AZ - Cottonwood"/>
    <s v="COTTN - Cottonwood"/>
    <n v="2013"/>
    <n v="7571.1"/>
    <m/>
    <n v="4066.8"/>
    <n v="3504.3"/>
    <s v="No Indexing"/>
    <n v="1"/>
    <n v="1"/>
    <n v="1"/>
    <n v="7571.1"/>
    <n v="2629.1448243800842"/>
  </r>
  <r>
    <s v="202606"/>
    <s v="032"/>
    <s v="Gas"/>
    <s v="Gas General Plant"/>
    <x v="0"/>
    <s v="Include"/>
    <s v="G394 - Tool, Shop, and Garage Equip"/>
    <x v="12"/>
    <n v="0.34726061264282393"/>
    <s v="XX"/>
    <s v="Operations - AZ - Cottonwood"/>
    <s v="COTTN - Cottonwood"/>
    <n v="2017"/>
    <n v="30712.26"/>
    <m/>
    <n v="11393"/>
    <n v="19319.259999999998"/>
    <s v="No Indexing"/>
    <n v="1"/>
    <n v="1"/>
    <n v="1"/>
    <n v="30712.26"/>
    <n v="10665.158223245695"/>
  </r>
  <r>
    <s v="202606"/>
    <s v="032"/>
    <s v="Gas"/>
    <s v="Gas General Plant"/>
    <x v="0"/>
    <s v="Include"/>
    <s v="G390 - Structures and Improvements"/>
    <x v="2"/>
    <n v="0.24904501540006124"/>
    <s v="XX"/>
    <s v="Operations - AZ - Kingman"/>
    <s v="KINGM - Kingman"/>
    <n v="2017"/>
    <n v="24146.91"/>
    <m/>
    <n v="4350.42"/>
    <n v="19796.489999999998"/>
    <s v="B - 2 :   Reinf. Conc. Bldg. Const."/>
    <n v="675"/>
    <n v="479"/>
    <n v="1.41"/>
    <n v="34027.480000000003"/>
    <n v="8474.3742806252776"/>
  </r>
  <r>
    <s v="202606"/>
    <s v="032"/>
    <s v="Gas"/>
    <s v="Gas General Plant"/>
    <x v="0"/>
    <s v="Include"/>
    <s v="G390 - Structures and Improvements"/>
    <x v="2"/>
    <n v="0.24904501540006124"/>
    <s v="XX"/>
    <s v="Operations - AZ - Cottonwood"/>
    <s v="COTTN - Cottonwood"/>
    <n v="2017"/>
    <n v="2315.54"/>
    <m/>
    <n v="2308.3200000000002"/>
    <n v="7.2199999999997999"/>
    <s v="B - 2 :   Reinf. Conc. Bldg. Const."/>
    <n v="675"/>
    <n v="479"/>
    <n v="1.41"/>
    <n v="3263.03"/>
    <n v="812.64135660086185"/>
  </r>
  <r>
    <s v="202606"/>
    <s v="032"/>
    <s v="Gas"/>
    <s v="Gas Distribution Plant"/>
    <x v="0"/>
    <s v="Include"/>
    <s v="G381 - Meters"/>
    <x v="1"/>
    <n v="0.1701755990530332"/>
    <s v="XX"/>
    <s v="Unspecified"/>
    <s v="00000 - Unspecified AZ"/>
    <n v="2018"/>
    <n v="553866.4"/>
    <m/>
    <n v="82525.179999999993"/>
    <n v="471341.22000000003"/>
    <s v="G - 51 : 381 Meters"/>
    <n v="352"/>
    <n v="477"/>
    <n v="0.74"/>
    <n v="408723.21"/>
    <n v="69554.717108628698"/>
  </r>
  <r>
    <s v="202606"/>
    <s v="032"/>
    <s v="Gas"/>
    <s v="Gas Distribution Plant"/>
    <x v="0"/>
    <s v="Include"/>
    <s v="G385 - Indust Measr Reg Stat Equip"/>
    <x v="19"/>
    <n v="0.39278890683516676"/>
    <s v="XX"/>
    <s v="Unspecified"/>
    <s v="00000 - Unspecified AZ"/>
    <n v="2018"/>
    <n v="78508.81"/>
    <m/>
    <n v="16102.73"/>
    <n v="62406.080000000002"/>
    <s v="No Indexing"/>
    <n v="1"/>
    <n v="1"/>
    <n v="1"/>
    <n v="78508.81"/>
    <n v="30837.389656829808"/>
  </r>
  <r>
    <s v="202606"/>
    <s v="032"/>
    <s v="Gas"/>
    <s v="Gas General Plant"/>
    <x v="0"/>
    <s v="Include"/>
    <s v="G391 - Office Furniture and Equip"/>
    <x v="16"/>
    <n v="0.55164661503469203"/>
    <s v="OE"/>
    <s v="Operations - AZ - Show Low"/>
    <s v="SHOWL - Show Low"/>
    <n v="2018"/>
    <n v="21403.87"/>
    <m/>
    <n v="3059.06"/>
    <n v="18344.809999999998"/>
    <s v="No Indexing"/>
    <n v="1"/>
    <n v="1"/>
    <n v="1"/>
    <n v="21403.87"/>
    <n v="11807.372434142593"/>
  </r>
  <r>
    <s v="202606"/>
    <s v="032"/>
    <s v="Gas"/>
    <s v="Gas General Plant"/>
    <x v="0"/>
    <s v="Include"/>
    <s v="G390 - Structures and Improvements"/>
    <x v="2"/>
    <n v="0.24904501540006124"/>
    <s v="XX"/>
    <s v="Operations - AZ - Prescott"/>
    <s v="PRESC - Prescott"/>
    <n v="2018"/>
    <n v="48877.37"/>
    <m/>
    <n v="9109.1299999999992"/>
    <n v="39768.240000000005"/>
    <s v="B - 2 :   Reinf. Conc. Bldg. Const."/>
    <n v="675"/>
    <n v="510"/>
    <n v="1.32"/>
    <n v="64690.64"/>
    <n v="16110.881435039817"/>
  </r>
  <r>
    <s v="202606"/>
    <s v="032"/>
    <s v="Gas"/>
    <s v="Gas General Plant"/>
    <x v="0"/>
    <s v="Include"/>
    <s v="G397 - Communication Equipment"/>
    <x v="5"/>
    <n v="0.45288665983949944"/>
    <s v="XX"/>
    <s v="Operations - AZ - Flagstaff"/>
    <s v="FLAGA - Flagstaff Admin"/>
    <n v="2019"/>
    <n v="57455.24"/>
    <m/>
    <n v="29247.37"/>
    <n v="28207.87"/>
    <s v="No Indexing"/>
    <n v="1"/>
    <n v="1"/>
    <n v="1"/>
    <n v="57455.24"/>
    <n v="26020.7117338768"/>
  </r>
  <r>
    <s v="202606"/>
    <s v="032"/>
    <s v="Gas"/>
    <s v="Gas General Plant"/>
    <x v="0"/>
    <s v="Include"/>
    <s v="G394 - Tool, Shop, and Garage Equip"/>
    <x v="12"/>
    <n v="0.34726061264282393"/>
    <s v="XX"/>
    <s v="Operations - AZ - Flagstaff"/>
    <s v="FLAG0 - Flagstaff"/>
    <n v="2019"/>
    <n v="129615.52"/>
    <m/>
    <n v="29394"/>
    <n v="100221.52"/>
    <s v="No Indexing"/>
    <n v="1"/>
    <n v="1"/>
    <n v="1"/>
    <n v="129615.52"/>
    <n v="45010.364883218201"/>
  </r>
  <r>
    <s v="202606"/>
    <s v="032"/>
    <s v="Gas"/>
    <s v="Gas General Plant"/>
    <x v="0"/>
    <s v="Include"/>
    <s v="G394 - Tool, Shop, and Garage Equip"/>
    <x v="12"/>
    <n v="0.34726061264282393"/>
    <s v="XX"/>
    <s v="Operations - AZ - Show Low"/>
    <s v="SHOWL - Show Low"/>
    <n v="2019"/>
    <n v="27505.1"/>
    <m/>
    <n v="7281.21"/>
    <n v="20223.89"/>
    <s v="No Indexing"/>
    <n v="1"/>
    <n v="1"/>
    <n v="1"/>
    <n v="27505.1"/>
    <n v="9551.4378768021361"/>
  </r>
  <r>
    <s v="202606"/>
    <s v="032"/>
    <s v="Gas"/>
    <s v="Gas Distribution Plant"/>
    <x v="0"/>
    <s v="Include"/>
    <s v="G374 - Land and Land Rights"/>
    <x v="23"/>
    <n v="-1.7269128751637088E-2"/>
    <s v="RWAZ"/>
    <s v="Unspecified"/>
    <s v="00000 - Unspecified AZ"/>
    <n v="2018"/>
    <n v="36918.870000000003"/>
    <m/>
    <n v="827.35"/>
    <n v="36091.520000000004"/>
    <s v="No Indexing"/>
    <n v="1"/>
    <n v="1"/>
    <n v="1"/>
    <n v="36918.870000000003"/>
    <n v="-637.55671939495198"/>
  </r>
  <r>
    <s v="202606"/>
    <s v="032"/>
    <s v="Gas"/>
    <s v="Gas General Plant"/>
    <x v="0"/>
    <s v="Include"/>
    <s v="G394 - Tool, Shop, and Garage Equip"/>
    <x v="12"/>
    <n v="0.34726061264282393"/>
    <s v="XX"/>
    <s v="Operations - AZ - Santa Cruz"/>
    <s v="SCWHG - Santa Cruz Warehouse &amp; Engineering Gas"/>
    <n v="2019"/>
    <n v="86267.04"/>
    <m/>
    <n v="17749.52"/>
    <n v="68517.51999999999"/>
    <s v="No Indexing"/>
    <n v="1"/>
    <n v="1"/>
    <n v="1"/>
    <n v="86267.04"/>
    <n v="29957.145161282995"/>
  </r>
  <r>
    <s v="202606"/>
    <s v="032"/>
    <s v="Gas"/>
    <s v="Gas General Plant"/>
    <x v="0"/>
    <s v="Include"/>
    <s v="G394 - Tool, Shop, and Garage Equip"/>
    <x v="12"/>
    <n v="0.34726061264282393"/>
    <s v="XX"/>
    <s v="Operations - AZ - Santa Cruz"/>
    <s v="SCWHG - Santa Cruz Warehouse &amp; Engineering Gas"/>
    <n v="2020"/>
    <n v="13853"/>
    <m/>
    <n v="2521.61"/>
    <n v="11331.39"/>
    <s v="No Indexing"/>
    <n v="1"/>
    <n v="1"/>
    <n v="1"/>
    <n v="13853"/>
    <n v="4810.6012669410402"/>
  </r>
  <r>
    <s v="202606"/>
    <s v="032"/>
    <s v="Gas"/>
    <s v="Gas General Plant"/>
    <x v="0"/>
    <s v="Include"/>
    <s v="G397 - Communication Equipment"/>
    <x v="5"/>
    <n v="0.45288665983949944"/>
    <s v="XX"/>
    <s v="Operations - AZ - Cottonwood"/>
    <s v="COTTN - Cottonwood"/>
    <n v="2020"/>
    <n v="19580.05"/>
    <m/>
    <n v="8341.3700000000008"/>
    <n v="11238.679999999998"/>
    <s v="No Indexing"/>
    <n v="1"/>
    <n v="1"/>
    <n v="1"/>
    <n v="19580.05"/>
    <n v="8867.5434439903911"/>
  </r>
  <r>
    <s v="202606"/>
    <s v="032"/>
    <s v="Gas"/>
    <s v="Gas General Plant"/>
    <x v="0"/>
    <s v="Include"/>
    <s v="G391 - Office Furniture and Equip"/>
    <x v="16"/>
    <n v="0.55164661503469203"/>
    <s v="OE"/>
    <s v="Operations - AZ - Cottonwood"/>
    <s v="COTTN - Cottonwood"/>
    <n v="2020"/>
    <n v="6505.04"/>
    <m/>
    <n v="2415.94"/>
    <n v="4089.1"/>
    <s v="No Indexing"/>
    <n v="1"/>
    <n v="1"/>
    <n v="1"/>
    <n v="6505.04"/>
    <n v="3588.483296665273"/>
  </r>
  <r>
    <s v="202606"/>
    <s v="032"/>
    <s v="Gas"/>
    <s v="Gas General Plant"/>
    <x v="0"/>
    <s v="Include"/>
    <s v="G396 - Power Operated Equipment"/>
    <x v="11"/>
    <n v="0.54297473900690851"/>
    <s v="XX"/>
    <s v="Operations - AZ - Show Low"/>
    <s v="SHOWL - Show Low"/>
    <n v="2020"/>
    <n v="53392.85"/>
    <m/>
    <n v="34205.14"/>
    <n v="19187.71"/>
    <s v="No Indexing"/>
    <n v="1"/>
    <n v="1"/>
    <n v="1"/>
    <n v="53392.85"/>
    <n v="28990.968793585016"/>
  </r>
  <r>
    <s v="202606"/>
    <s v="032"/>
    <s v="Gas"/>
    <s v="Gas General Plant"/>
    <x v="0"/>
    <s v="Include"/>
    <s v="G392 - Transportation Equipment"/>
    <x v="3"/>
    <n v="0.43183290679129122"/>
    <s v="C9"/>
    <s v="Unspecified"/>
    <s v="00000 - Unspecified AZ"/>
    <n v="2020"/>
    <n v="359937.18"/>
    <m/>
    <n v="109485.47"/>
    <n v="250451.71"/>
    <s v="No Indexing"/>
    <n v="1"/>
    <n v="1"/>
    <n v="1"/>
    <n v="359937.18"/>
    <n v="155432.7187016602"/>
  </r>
  <r>
    <s v="202606"/>
    <s v="032"/>
    <s v="Gas"/>
    <s v="Gas General Plant"/>
    <x v="0"/>
    <s v="Include"/>
    <s v="G390 - Structures and Improvements"/>
    <x v="2"/>
    <n v="0.24904501540006124"/>
    <s v="XX"/>
    <s v="Operations - AZ - Kingman"/>
    <s v="KINGM - Kingman"/>
    <n v="2020"/>
    <n v="5170.74"/>
    <m/>
    <n v="558.97"/>
    <n v="4611.7699999999995"/>
    <s v="B - 2 :   Reinf. Conc. Bldg. Const."/>
    <n v="675"/>
    <n v="504"/>
    <n v="1.34"/>
    <n v="6925.1"/>
    <n v="1724.6616361469642"/>
  </r>
  <r>
    <s v="202606"/>
    <s v="032"/>
    <s v="Gas"/>
    <s v="Gas General Plant"/>
    <x v="0"/>
    <s v="Include"/>
    <s v="G396 - Power Operated Equipment"/>
    <x v="11"/>
    <n v="0.54297473900690851"/>
    <s v="XX"/>
    <s v="Operations - AZ - Flagstaff"/>
    <s v="FLAGW - Flagstaff Operations/Warehouse"/>
    <n v="2020"/>
    <n v="41792.04"/>
    <m/>
    <n v="41792.04"/>
    <n v="0"/>
    <s v="No Indexing"/>
    <n v="1"/>
    <n v="1"/>
    <n v="1"/>
    <n v="41792.04"/>
    <n v="22692.022011566281"/>
  </r>
  <r>
    <s v="202606"/>
    <s v="032"/>
    <s v="Gas"/>
    <s v="Gas Distribution Plant"/>
    <x v="0"/>
    <s v="Include"/>
    <s v="G376 - Mains"/>
    <x v="13"/>
    <n v="0.40359779215499247"/>
    <s v="XX"/>
    <s v="Unspecified"/>
    <s v="00000 - Unspecified AZ"/>
    <n v="2021"/>
    <n v="5826969.25"/>
    <m/>
    <n v="537384.54"/>
    <n v="5289584.71"/>
    <s v="G - 43 : 376 Mains, Cast Iron"/>
    <n v="1688"/>
    <n v="1042"/>
    <n v="1.62"/>
    <n v="9439466.5"/>
    <n v="3809747.8385210144"/>
  </r>
  <r>
    <s v="202606"/>
    <s v="032"/>
    <s v="Gas"/>
    <s v="Gas General Plant"/>
    <x v="0"/>
    <s v="Include"/>
    <s v="G391 - Office Furniture and Equip"/>
    <x v="16"/>
    <n v="0.55164661503469203"/>
    <s v="CP"/>
    <s v="Operations - AZ - Flagstaff"/>
    <s v="FLAGA - Flagstaff Admin"/>
    <n v="2021"/>
    <n v="43580.83"/>
    <m/>
    <n v="41917.620000000003"/>
    <n v="1663.2099999999991"/>
    <s v="No Indexing"/>
    <n v="1"/>
    <n v="1"/>
    <n v="1"/>
    <n v="43580.83"/>
    <n v="24041.217349902359"/>
  </r>
  <r>
    <s v="202606"/>
    <s v="032"/>
    <s v="Gas"/>
    <s v="Gas General Plant"/>
    <x v="0"/>
    <s v="Include"/>
    <s v="G397 - Communication Equipment"/>
    <x v="5"/>
    <n v="0.45288665983949944"/>
    <s v="XX"/>
    <s v="Operations - AZ - Flagstaff"/>
    <s v="FLAGA - Flagstaff Admin"/>
    <n v="2021"/>
    <n v="35093.730000000003"/>
    <m/>
    <n v="12646.42"/>
    <n v="22447.310000000005"/>
    <s v="No Indexing"/>
    <n v="1"/>
    <n v="1"/>
    <n v="1"/>
    <n v="35093.730000000003"/>
    <n v="15893.482161009239"/>
  </r>
  <r>
    <s v="202606"/>
    <s v="032"/>
    <s v="Gas"/>
    <s v="Gas General Plant"/>
    <x v="0"/>
    <s v="Include"/>
    <s v="G397 - Communication Equipment"/>
    <x v="5"/>
    <n v="0.45288665983949944"/>
    <s v="XX"/>
    <s v="Operations - AZ - Show Low"/>
    <s v="SHOWL - Show Low"/>
    <n v="2021"/>
    <n v="8687.9500000000007"/>
    <m/>
    <n v="2285.56"/>
    <n v="6402.3900000000012"/>
    <s v="No Indexing"/>
    <n v="1"/>
    <n v="1"/>
    <n v="1"/>
    <n v="8687.9500000000007"/>
    <n v="3934.6566563525794"/>
  </r>
  <r>
    <s v="202606"/>
    <s v="032"/>
    <s v="Gas"/>
    <s v="Gas General Plant"/>
    <x v="0"/>
    <s v="Include"/>
    <s v="G390 - Structures and Improvements"/>
    <x v="2"/>
    <n v="0.24904501540006124"/>
    <s v="XX"/>
    <s v="Operations - AZ - Prescott"/>
    <s v="PRESC - Prescott"/>
    <n v="2021"/>
    <n v="56124.480000000003"/>
    <m/>
    <n v="5453.76"/>
    <n v="50670.720000000001"/>
    <s v="B - 2 :   Reinf. Conc. Bldg. Const."/>
    <n v="675"/>
    <n v="610"/>
    <n v="1.1100000000000001"/>
    <n v="62104.959999999999"/>
    <n v="15466.930719620188"/>
  </r>
  <r>
    <s v="202606"/>
    <s v="032"/>
    <s v="Gas"/>
    <s v="Gas General Plant"/>
    <x v="0"/>
    <s v="Include"/>
    <s v="G390 - Structures and Improvements"/>
    <x v="2"/>
    <n v="0.24904501540006124"/>
    <s v="XX"/>
    <s v="Operations - AZ - Lake Havasu"/>
    <s v="HAVAS - Havasu"/>
    <n v="2020"/>
    <n v="71808.259999999995"/>
    <m/>
    <n v="8593.32"/>
    <n v="63214.939999999995"/>
    <s v="B - 2 :   Reinf. Conc. Bldg. Const."/>
    <n v="675"/>
    <n v="504"/>
    <n v="1.34"/>
    <n v="96171.78"/>
    <n v="23951.102431151303"/>
  </r>
  <r>
    <s v="202606"/>
    <s v="032"/>
    <s v="Gas"/>
    <s v="Gas General Plant"/>
    <x v="0"/>
    <s v="Include"/>
    <s v="G394 - Tool, Shop, and Garage Equip"/>
    <x v="12"/>
    <n v="0.34726061264282393"/>
    <s v="XX"/>
    <s v="Operations - AZ - Cottonwood"/>
    <s v="COTTN - Cottonwood"/>
    <n v="2022"/>
    <n v="82844.7"/>
    <m/>
    <n v="13490.54"/>
    <n v="69354.16"/>
    <s v="No Indexing"/>
    <n v="1"/>
    <n v="1"/>
    <n v="1"/>
    <n v="82844.7"/>
    <n v="28768.701276210955"/>
  </r>
  <r>
    <s v="202606"/>
    <s v="032"/>
    <s v="Gas"/>
    <s v="Gas Distribution Plant"/>
    <x v="0"/>
    <s v="Include"/>
    <s v="G378 - Measr and Reg Stat Equip-Gen"/>
    <x v="4"/>
    <n v="0.46834496815577242"/>
    <s v="XX"/>
    <s v="Unspecified"/>
    <s v="00000 - Unspecified AZ"/>
    <n v="2022"/>
    <n v="101229.07"/>
    <m/>
    <n v="8593.48"/>
    <n v="92635.590000000011"/>
    <s v="G - 47 : 378 Meas &amp; Reg Sta Equip"/>
    <n v="1184"/>
    <n v="1028"/>
    <n v="1.1499999999999999"/>
    <n v="116590.68"/>
    <n v="54604.65831185985"/>
  </r>
  <r>
    <s v="202606"/>
    <s v="032"/>
    <s v="Gas"/>
    <s v="Gas General Plant"/>
    <x v="0"/>
    <s v="Include"/>
    <s v="G389 - Land and Land Rights"/>
    <x v="24"/>
    <n v="6.1649066788854748E-2"/>
    <s v="LD"/>
    <s v="Operations - AZ - Cottonwood"/>
    <s v="COTTN - Cottonwood"/>
    <n v="2021"/>
    <n v="944962.17"/>
    <m/>
    <n v="0"/>
    <n v="944962.17"/>
    <s v="No Indexing"/>
    <n v="1"/>
    <n v="1"/>
    <n v="1"/>
    <n v="944962.17"/>
    <n v="58256.035931271115"/>
  </r>
  <r>
    <s v="202606"/>
    <s v="032"/>
    <s v="Gas"/>
    <s v="Gas General Plant"/>
    <x v="0"/>
    <s v="Include"/>
    <s v="G394 - Tool, Shop, and Garage Equip"/>
    <x v="12"/>
    <n v="0.34726061264282393"/>
    <s v="XX"/>
    <s v="Operations - AZ - Santa Cruz"/>
    <s v="SCWHG - Santa Cruz Warehouse &amp; Engineering Gas"/>
    <n v="2022"/>
    <n v="11053.56"/>
    <m/>
    <n v="1447.08"/>
    <n v="9606.48"/>
    <s v="No Indexing"/>
    <n v="1"/>
    <n v="1"/>
    <n v="1"/>
    <n v="11053.56"/>
    <n v="3838.4660174842129"/>
  </r>
  <r>
    <s v="202606"/>
    <s v="032"/>
    <s v="Gas"/>
    <s v="Gas General Plant"/>
    <x v="0"/>
    <s v="Include"/>
    <s v="G394 - Tool, Shop, and Garage Equip"/>
    <x v="12"/>
    <n v="0.34726061264282393"/>
    <s v="XX"/>
    <s v="Operations - AZ - Prescott"/>
    <s v="PRESC - Prescott"/>
    <n v="2023"/>
    <n v="123638.94"/>
    <m/>
    <n v="15034.14"/>
    <n v="108604.8"/>
    <s v="No Indexing"/>
    <n v="1"/>
    <n v="1"/>
    <n v="1"/>
    <n v="123638.94"/>
    <n v="42934.934050909353"/>
  </r>
  <r>
    <s v="202606"/>
    <s v="032"/>
    <s v="Gas"/>
    <s v="Gas General Plant"/>
    <x v="0"/>
    <s v="Include"/>
    <s v="G394 - Tool, Shop, and Garage Equip"/>
    <x v="12"/>
    <n v="0.34726061264282393"/>
    <s v="XX"/>
    <s v="Operations - AZ - Show Low"/>
    <s v="SHOWL - Show Low"/>
    <n v="2023"/>
    <n v="70184.09"/>
    <m/>
    <n v="8181.4"/>
    <n v="62002.689999999995"/>
    <s v="No Indexing"/>
    <n v="1"/>
    <n v="1"/>
    <n v="1"/>
    <n v="70184.09"/>
    <n v="24372.17009117909"/>
  </r>
  <r>
    <s v="202606"/>
    <s v="032"/>
    <s v="Gas"/>
    <s v="Gas Distribution Plant"/>
    <x v="0"/>
    <s v="Include"/>
    <s v="G385 - Indust Measr Reg Stat Equip"/>
    <x v="19"/>
    <n v="0.39278890683516676"/>
    <s v="XX"/>
    <s v="Unspecified"/>
    <s v="00000 - Unspecified AZ"/>
    <n v="2023"/>
    <n v="90150.87"/>
    <m/>
    <n v="5905.66"/>
    <n v="84245.209999999992"/>
    <s v="No Indexing"/>
    <n v="1"/>
    <n v="1"/>
    <n v="1"/>
    <n v="90150.87"/>
    <n v="35410.261677539231"/>
  </r>
  <r>
    <s v="202606"/>
    <s v="032"/>
    <s v="Gas"/>
    <s v="Gas Intangible"/>
    <x v="0"/>
    <s v="Include"/>
    <s v="G302 - Franchise and Consents"/>
    <x v="25"/>
    <n v="0.18080879826634541"/>
    <s v="XX"/>
    <s v="Operations - AZ - Cottonwood"/>
    <s v="COTTN - Cottonwood"/>
    <n v="2022"/>
    <n v="19110.28"/>
    <m/>
    <n v="1766.51"/>
    <n v="17343.77"/>
    <s v="No Indexing"/>
    <n v="1"/>
    <n v="1"/>
    <n v="1"/>
    <n v="19110.28"/>
    <n v="3455.3067613333751"/>
  </r>
  <r>
    <s v="202606"/>
    <s v="032"/>
    <s v="Gas"/>
    <s v="Gas General Plant"/>
    <x v="0"/>
    <s v="Include"/>
    <s v="G390 - Structures and Improvements"/>
    <x v="2"/>
    <n v="0.24904501540006124"/>
    <s v="XX"/>
    <s v="Operations - AZ - Prescott"/>
    <s v="PRETR - Prescott Training Facility"/>
    <n v="2022"/>
    <n v="1346847.94"/>
    <m/>
    <n v="198040.52"/>
    <n v="1148807.42"/>
    <s v="B - 2 :   Reinf. Conc. Bldg. Const."/>
    <n v="675"/>
    <n v="689"/>
    <n v="0.98"/>
    <n v="1319480.93"/>
    <n v="328610.1485319371"/>
  </r>
  <r>
    <s v="202606"/>
    <s v="032"/>
    <s v="Gas"/>
    <s v="Gas Distribution Plant"/>
    <x v="0"/>
    <s v="Include"/>
    <s v="G374 - Land and Land Rights"/>
    <x v="23"/>
    <n v="-1.7269128751637088E-2"/>
    <s v="RWAZ"/>
    <s v="Unspecified"/>
    <s v="00000 - Unspecified AZ"/>
    <n v="2023"/>
    <n v="24571.88"/>
    <m/>
    <n v="437.44"/>
    <n v="24134.440000000002"/>
    <s v="No Indexing"/>
    <n v="1"/>
    <n v="1"/>
    <n v="1"/>
    <n v="24571.88"/>
    <n v="-424.33495938977632"/>
  </r>
  <r>
    <s v="202606"/>
    <s v="032"/>
    <s v="Gas"/>
    <s v="Gas General Plant"/>
    <x v="0"/>
    <s v="Include"/>
    <s v="G394 - Tool, Shop, and Garage Equip"/>
    <x v="12"/>
    <n v="0.34726061264282393"/>
    <s v="XX"/>
    <s v="Operations - AZ - Santa Cruz"/>
    <s v="SCWHG - Santa Cruz Warehouse &amp; Engineering Gas"/>
    <n v="2023"/>
    <n v="24382.61"/>
    <m/>
    <n v="2501.91"/>
    <n v="21880.7"/>
    <s v="No Indexing"/>
    <n v="1"/>
    <n v="1"/>
    <n v="1"/>
    <n v="24382.61"/>
    <n v="8467.1200864310449"/>
  </r>
  <r>
    <s v="202606"/>
    <s v="032"/>
    <s v="Gas"/>
    <s v="Gas Distribution Plant"/>
    <x v="0"/>
    <s v="Include"/>
    <s v="G381 - Meters"/>
    <x v="1"/>
    <n v="0.1701755990530332"/>
    <s v="XX"/>
    <s v="Unspecified"/>
    <s v="00000 - Unspecified AZ"/>
    <n v="2024"/>
    <n v="2117402.0099999998"/>
    <m/>
    <n v="122659.51"/>
    <n v="1994742.4999999998"/>
    <s v="G - 51 : 381 Meters"/>
    <n v="352"/>
    <n v="635"/>
    <n v="0.55000000000000004"/>
    <n v="1173740.96"/>
    <n v="199742.07100108228"/>
  </r>
  <r>
    <s v="202606"/>
    <s v="032"/>
    <s v="Gas"/>
    <s v="Gas Distribution Plant"/>
    <x v="0"/>
    <s v="Include"/>
    <s v="G376 - Mains"/>
    <x v="13"/>
    <n v="0.40359779215499247"/>
    <s v="XX"/>
    <s v="Unspecified"/>
    <s v="00000 - Unspecified AZ"/>
    <n v="2024"/>
    <n v="9701164.2100000009"/>
    <m/>
    <n v="338010.47"/>
    <n v="9363153.7400000002"/>
    <s v="G - 43 : 376 Mains, Cast Iron"/>
    <n v="1688"/>
    <n v="1561"/>
    <n v="1.08"/>
    <n v="10490432.529999999"/>
    <n v="4233915.4078589119"/>
  </r>
  <r>
    <s v="202606"/>
    <s v="032"/>
    <s v="Gas"/>
    <s v="Gas General Plant"/>
    <x v="0"/>
    <s v="Include"/>
    <s v="G394 - Tool, Shop, and Garage Equip"/>
    <x v="12"/>
    <n v="0.34726061264282393"/>
    <s v="XX"/>
    <s v="Operations - AZ - Flagstaff"/>
    <s v="FLAGW - Flagstaff Operations/Warehouse"/>
    <n v="2022"/>
    <n v="12746.73"/>
    <m/>
    <n v="2013.05"/>
    <n v="10733.68"/>
    <s v="No Indexing"/>
    <n v="1"/>
    <n v="1"/>
    <n v="1"/>
    <n v="12746.73"/>
    <n v="4426.4372689926631"/>
  </r>
  <r>
    <s v="202606"/>
    <s v="032"/>
    <s v="Gas"/>
    <s v="Gas General Plant"/>
    <x v="0"/>
    <s v="Include"/>
    <s v="G395 - Laboratory Equipment"/>
    <x v="26"/>
    <n v="0.29940093200424372"/>
    <s v="XX"/>
    <s v="Operations - AZ - Kingman"/>
    <s v="KINGM - Kingman"/>
    <n v="2022"/>
    <n v="6148.43"/>
    <m/>
    <n v="3016.76"/>
    <n v="3131.67"/>
    <s v="No Indexing"/>
    <n v="1"/>
    <n v="1"/>
    <n v="1"/>
    <n v="6148.43"/>
    <n v="1840.8456723628524"/>
  </r>
  <r>
    <s v="202606"/>
    <s v="032"/>
    <s v="Gas"/>
    <s v="Gas General Plant"/>
    <x v="0"/>
    <s v="Include"/>
    <s v="G394 - Tool, Shop, and Garage Equip"/>
    <x v="12"/>
    <n v="0.34726061264282393"/>
    <s v="XX"/>
    <s v="Operations - AZ - Kingman"/>
    <s v="KINGM - Kingman"/>
    <n v="2024"/>
    <n v="69011.350000000006"/>
    <m/>
    <n v="5469.59"/>
    <n v="63541.760000000009"/>
    <s v="No Indexing"/>
    <n v="1"/>
    <n v="1"/>
    <n v="1"/>
    <n v="69011.350000000006"/>
    <n v="23964.923680308348"/>
  </r>
  <r>
    <s v="202606"/>
    <s v="032"/>
    <s v="Gas"/>
    <s v="Gas General Plant"/>
    <x v="0"/>
    <s v="Include"/>
    <s v="G391 - Office Furniture and Equip"/>
    <x v="16"/>
    <n v="0.55164661503469203"/>
    <s v="OE"/>
    <s v="Operations - AZ - Cottonwood"/>
    <s v="COTTN - Cottonwood"/>
    <n v="2024"/>
    <n v="23335.5"/>
    <m/>
    <n v="2423.08"/>
    <n v="20912.419999999998"/>
    <s v="No Indexing"/>
    <n v="1"/>
    <n v="1"/>
    <n v="1"/>
    <n v="23335.5"/>
    <n v="12872.949585142056"/>
  </r>
  <r>
    <s v="202606"/>
    <s v="032"/>
    <s v="Gas"/>
    <s v="Gas General Plant"/>
    <x v="0"/>
    <s v="Include"/>
    <s v="G394 - Tool, Shop, and Garage Equip"/>
    <x v="12"/>
    <n v="0.34726061264282393"/>
    <s v="XX"/>
    <s v="Operations - AZ - Show Low"/>
    <s v="SHOWL - Show Low"/>
    <n v="2024"/>
    <n v="38509.06"/>
    <m/>
    <n v="3019.36"/>
    <n v="35489.699999999997"/>
    <s v="No Indexing"/>
    <n v="1"/>
    <n v="1"/>
    <n v="1"/>
    <n v="38509.06"/>
    <n v="13372.679767899264"/>
  </r>
  <r>
    <s v="202606"/>
    <s v="032"/>
    <s v="Gas"/>
    <s v="Gas General Plant"/>
    <x v="0"/>
    <s v="Include"/>
    <s v="G392 - Transportation Equipment"/>
    <x v="3"/>
    <n v="0.43183290679129122"/>
    <s v="C7"/>
    <s v="Unspecified"/>
    <s v="00000 - Unspecified AZ"/>
    <n v="2024"/>
    <n v="428142.58"/>
    <m/>
    <n v="28616.5"/>
    <n v="399526.08"/>
    <s v="No Indexing"/>
    <n v="1"/>
    <n v="1"/>
    <n v="1"/>
    <n v="428142.58"/>
    <n v="184886.05484252295"/>
  </r>
  <r>
    <s v="202606"/>
    <s v="032"/>
    <s v="Gas"/>
    <s v="Gas General Plant"/>
    <x v="1"/>
    <s v="Include"/>
    <s v="G394 - Tool, Shop, and Garage Equip"/>
    <x v="12"/>
    <n v="0.34726061264282393"/>
    <s v="XX"/>
    <s v="Unspecified"/>
    <s v="SOUNI - Southern Union Gas Acquisition Adjustment"/>
    <n v="2003"/>
    <n v="434479.27"/>
    <m/>
    <n v="396292.66"/>
    <n v="38186.610000000044"/>
    <s v="No Indexing"/>
    <n v="1"/>
    <n v="1"/>
    <n v="1"/>
    <n v="434479.27"/>
    <n v="150877.53748080693"/>
  </r>
  <r>
    <s v="202606"/>
    <s v="032"/>
    <s v="Gas"/>
    <s v="Gas General Plant"/>
    <x v="2"/>
    <m/>
    <s v="G389 - Land and Land Rights"/>
    <x v="24"/>
    <n v="6.1649066788854748E-2"/>
    <s v="LD"/>
    <s v="Operations - AZ - Show Low"/>
    <s v="SHOWL - Show Low"/>
    <n v="2024"/>
    <n v="994275.27"/>
    <m/>
    <n v="0"/>
    <n v="994275.27"/>
    <s v="No Indexing"/>
    <n v="1"/>
    <n v="1"/>
    <n v="1"/>
    <n v="994275.27"/>
    <n v="61296.142526736592"/>
  </r>
  <r>
    <s v="202606"/>
    <s v="032"/>
    <s v="Gas"/>
    <s v="Gas Distribution Plant"/>
    <x v="0"/>
    <s v="Include"/>
    <s v="G385 - Indust Measr Reg Stat Equip"/>
    <x v="19"/>
    <n v="0.39278890683516676"/>
    <s v="XX"/>
    <s v="Unspecified"/>
    <s v="00000 - Unspecified AZ"/>
    <n v="2025"/>
    <n v="80808.86"/>
    <m/>
    <n v="1631.45"/>
    <n v="79177.41"/>
    <s v="No Indexing"/>
    <n v="1"/>
    <n v="1"/>
    <n v="1"/>
    <n v="80808.86"/>
    <n v="31740.823781996034"/>
  </r>
  <r>
    <s v="202606"/>
    <s v="032"/>
    <s v="Gas"/>
    <s v="Gas General Plant"/>
    <x v="0"/>
    <s v="Include"/>
    <s v="G394 - Tool, Shop, and Garage Equip"/>
    <x v="12"/>
    <n v="0.34726061264282393"/>
    <s v="XX"/>
    <s v="Operations - AZ - Kingman"/>
    <s v="KINGM - Kingman"/>
    <n v="2025"/>
    <n v="75304.69"/>
    <m/>
    <n v="2997.59"/>
    <n v="72307.100000000006"/>
    <s v="No Indexing"/>
    <n v="1"/>
    <n v="1"/>
    <n v="1"/>
    <n v="75304.69"/>
    <n v="26150.352784277937"/>
  </r>
  <r>
    <s v="202606"/>
    <s v="032"/>
    <s v="Gas"/>
    <s v="Gas General Plant"/>
    <x v="0"/>
    <s v="Include"/>
    <s v="G390 - Structures and Improvements"/>
    <x v="2"/>
    <n v="0.24904501540006124"/>
    <s v="XX"/>
    <s v="Operations - AZ - Flagstaff"/>
    <s v="FLAGA - Flagstaff Admin"/>
    <n v="2024"/>
    <n v="20516"/>
    <m/>
    <n v="728.3"/>
    <n v="19787.7"/>
    <s v="B - 2 :   Reinf. Conc. Bldg. Const."/>
    <n v="675"/>
    <n v="694"/>
    <n v="0.97"/>
    <n v="19954.32"/>
    <n v="4969.5239316977504"/>
  </r>
  <r>
    <s v="202606"/>
    <s v="032"/>
    <s v="Gas"/>
    <s v="Gas General Plant"/>
    <x v="0"/>
    <s v="Include"/>
    <s v="G396 - Power Operated Equipment"/>
    <x v="11"/>
    <n v="0.54297473900690851"/>
    <s v="XX"/>
    <s v="Operations - AZ - Flagstaff"/>
    <s v="FLAGW - Flagstaff Operations/Warehouse"/>
    <n v="2025"/>
    <n v="163034.85"/>
    <m/>
    <n v="90791.92"/>
    <n v="72242.930000000008"/>
    <s v="No Indexing"/>
    <n v="1"/>
    <n v="1"/>
    <n v="1"/>
    <n v="163034.85"/>
    <n v="88523.805127780477"/>
  </r>
  <r>
    <s v="202606"/>
    <s v="032"/>
    <s v="Gas"/>
    <s v="Gas Intangible"/>
    <x v="0"/>
    <s v="Include"/>
    <s v="G303 - Misc Intangible Plant"/>
    <x v="27"/>
    <n v="0.22502791558169782"/>
    <s v="S2"/>
    <s v="Unspecified"/>
    <s v="00000 - Unspecified AZ"/>
    <n v="2025"/>
    <n v="1430079.46"/>
    <m/>
    <n v="321807.8"/>
    <n v="1108271.6599999999"/>
    <s v="No Indexing"/>
    <n v="1"/>
    <n v="1"/>
    <n v="1"/>
    <n v="1430079.46"/>
    <n v="321807.8"/>
  </r>
  <r>
    <s v="202606"/>
    <s v="032"/>
    <s v="Gas"/>
    <s v="Gas Distribution Plant"/>
    <x v="0"/>
    <s v="Include"/>
    <s v="G379 - Measr and Reg Stat Equip-Cty"/>
    <x v="10"/>
    <n v="0.3380707986361931"/>
    <s v="XX"/>
    <s v="Unspecified"/>
    <s v="00000 - Unspecified AZ"/>
    <n v="2025"/>
    <n v="29975.72"/>
    <m/>
    <n v="543.24"/>
    <n v="29432.48"/>
    <s v="G - 48 : 379 Meas&amp;Reg Sta Eq-City G"/>
    <n v="1223"/>
    <n v="1223"/>
    <n v="1"/>
    <n v="29975.72"/>
    <n v="10133.915600094906"/>
  </r>
  <r>
    <s v="202606"/>
    <s v="032"/>
    <s v="Gas"/>
    <s v="Gas General Plant"/>
    <x v="3"/>
    <s v="Include"/>
    <s v="G394 - Tool, Shop, and Garage Equip"/>
    <x v="12"/>
    <n v="0.34726061264282393"/>
    <s v="XX"/>
    <s v="Operations - AZ - Flagstaff"/>
    <s v="FLAGW - Flagstaff Operations/Warehouse"/>
    <n v="2026"/>
    <n v="170817.52"/>
    <m/>
    <n v="1706.55"/>
    <n v="169110.97"/>
    <s v="No Indexing"/>
    <n v="1"/>
    <n v="1"/>
    <n v="1"/>
    <n v="170817.52"/>
    <n v="59318.196645327829"/>
  </r>
  <r>
    <s v="202606"/>
    <s v="032"/>
    <s v="Gas"/>
    <s v="Gas General Plant"/>
    <x v="0"/>
    <s v="Include"/>
    <s v="G394 - Tool, Shop, and Garage Equip"/>
    <x v="12"/>
    <n v="0.34726061264282393"/>
    <s v="XX"/>
    <s v="Operations - AZ - Santa Cruz"/>
    <s v="SCWHG - Santa Cruz Warehouse &amp; Engineering Gas"/>
    <n v="2026"/>
    <n v="13351.88"/>
    <m/>
    <n v="131.6"/>
    <n v="13220.279999999999"/>
    <s v="No Indexing"/>
    <n v="1"/>
    <n v="1"/>
    <n v="1"/>
    <n v="13351.88"/>
    <n v="4636.5820287334673"/>
  </r>
  <r>
    <s v="202606"/>
    <s v="032"/>
    <s v="Gas"/>
    <s v="Gas Distribution Plant"/>
    <x v="3"/>
    <s v="Include"/>
    <s v="G378 - Measr and Reg Stat Equip-Gen"/>
    <x v="4"/>
    <n v="0.46834496815577242"/>
    <s v="XX"/>
    <s v="Unspecified"/>
    <s v="00000 - Unspecified AZ"/>
    <n v="2026"/>
    <n v="19830.18"/>
    <m/>
    <n v="94.56"/>
    <n v="19735.62"/>
    <s v="G - 47 : 378 Meas &amp; Reg Sta Equip"/>
    <n v="1184"/>
    <n v="1184"/>
    <n v="1"/>
    <n v="19830.18"/>
    <n v="9287.365020623236"/>
  </r>
  <r>
    <s v="202606"/>
    <s v="032"/>
    <s v="Gas"/>
    <s v="Gas Distribution Plant"/>
    <x v="0"/>
    <s v="Include"/>
    <s v="G380 - Services"/>
    <x v="7"/>
    <n v="0.41926855566498139"/>
    <s v="XX"/>
    <s v="Unspecified"/>
    <s v="00000 - Unspecified AZ"/>
    <n v="2015"/>
    <n v="6222248.5499999998"/>
    <m/>
    <n v="1941376.03"/>
    <n v="4280872.5199999996"/>
    <s v="G - 49 : 380 Services, Steel"/>
    <n v="1036"/>
    <n v="576"/>
    <n v="1.8"/>
    <n v="11191405.380000001"/>
    <n v="4692204.369533903"/>
  </r>
  <r>
    <s v="202606"/>
    <s v="032"/>
    <s v="Gas"/>
    <s v="Gas Distribution Plant"/>
    <x v="0"/>
    <s v="Include"/>
    <s v="G383 - House Regulators"/>
    <x v="14"/>
    <n v="0.50413956378429226"/>
    <s v="XX"/>
    <s v="Unspecified"/>
    <s v="00000 - Unspecified AZ"/>
    <n v="2014"/>
    <n v="172293.72"/>
    <m/>
    <n v="58420.45"/>
    <n v="113873.27"/>
    <s v="G - 53 : 383 House Regulators"/>
    <n v="954"/>
    <n v="454"/>
    <n v="2.1"/>
    <n v="362044.51"/>
    <n v="182520.96134189784"/>
  </r>
  <r>
    <s v="202606"/>
    <s v="032"/>
    <s v="Gas"/>
    <s v="Gas Distribution Plant"/>
    <x v="0"/>
    <s v="Include"/>
    <s v="G381 - Meters"/>
    <x v="1"/>
    <n v="0.1701755990530332"/>
    <s v="XX"/>
    <s v="Unspecified"/>
    <s v="00000 - Unspecified AZ"/>
    <n v="2015"/>
    <n v="798409.67"/>
    <m/>
    <n v="142046.10999999999"/>
    <n v="656363.56000000006"/>
    <s v="G - 51 : 381 Meters"/>
    <n v="352"/>
    <n v="372"/>
    <n v="0.95"/>
    <n v="755484.42"/>
    <n v="128565.01374873334"/>
  </r>
  <r>
    <s v="202606"/>
    <s v="032"/>
    <s v="Gas"/>
    <s v="Gas Distribution Plant"/>
    <x v="0"/>
    <s v="Include"/>
    <s v="G384 - House Regulatory Install"/>
    <x v="0"/>
    <n v="0.35620879944303163"/>
    <s v="XX"/>
    <s v="Unspecified"/>
    <s v="00000 - Unspecified AZ"/>
    <n v="2014"/>
    <n v="137648.26"/>
    <m/>
    <n v="44586.720000000001"/>
    <n v="93061.540000000008"/>
    <s v="G - 54 : 384 House Reg Installation"/>
    <n v="1947"/>
    <n v="872"/>
    <n v="2.23"/>
    <n v="307340.78000000003"/>
    <n v="109477.49026368491"/>
  </r>
  <r>
    <s v="202606"/>
    <s v="032"/>
    <s v="Gas"/>
    <s v="Gas Distribution Plant"/>
    <x v="0"/>
    <s v="Include"/>
    <s v="G379 - Measr and Reg Stat Equip-Cty"/>
    <x v="10"/>
    <n v="0.3380707986361931"/>
    <s v="XX"/>
    <s v="Unspecified"/>
    <s v="00000 - Unspecified AZ"/>
    <n v="2014"/>
    <n v="38915.949999999997"/>
    <m/>
    <n v="8242.17"/>
    <n v="30673.78"/>
    <s v="G - 48 : 379 Meas&amp;Reg Sta Eq-City G"/>
    <n v="1223"/>
    <n v="669"/>
    <n v="1.83"/>
    <n v="71142.31"/>
    <n v="24051.137558523627"/>
  </r>
  <r>
    <s v="202606"/>
    <s v="032"/>
    <s v="Gas"/>
    <s v="Gas General Plant"/>
    <x v="0"/>
    <s v="Include"/>
    <s v="G391 - Office Furniture and Equip"/>
    <x v="16"/>
    <n v="0.55164661503469203"/>
    <s v="OE"/>
    <s v="Operations - AZ - Flagstaff"/>
    <s v="FLAGA - Flagstaff Admin"/>
    <n v="2014"/>
    <n v="21952.91"/>
    <m/>
    <n v="20452.740000000002"/>
    <n v="1500.1699999999983"/>
    <s v="No Indexing"/>
    <n v="1"/>
    <n v="1"/>
    <n v="1"/>
    <n v="21952.91"/>
    <n v="12110.248491661241"/>
  </r>
  <r>
    <s v="202606"/>
    <s v="032"/>
    <s v="Gas"/>
    <s v="Gas General Plant"/>
    <x v="0"/>
    <s v="Include"/>
    <s v="G398 - Miscellaneous Equipment"/>
    <x v="22"/>
    <n v="0.24374129646131953"/>
    <s v="XX"/>
    <s v="Operations - AZ - Cottonwood"/>
    <s v="COTTN - Cottonwood"/>
    <n v="2015"/>
    <n v="4200"/>
    <m/>
    <n v="957.68"/>
    <n v="3242.32"/>
    <s v="No Indexing"/>
    <n v="1"/>
    <n v="1"/>
    <n v="1"/>
    <n v="4200"/>
    <n v="1023.7134451375421"/>
  </r>
  <r>
    <s v="202606"/>
    <s v="032"/>
    <s v="Gas"/>
    <s v="Gas General Plant"/>
    <x v="0"/>
    <s v="Include"/>
    <s v="G394 - Tool, Shop, and Garage Equip"/>
    <x v="12"/>
    <n v="0.34726061264282393"/>
    <s v="XX"/>
    <s v="Operations - AZ - Lake Havasu"/>
    <s v="HAVAS - Havasu"/>
    <n v="2014"/>
    <n v="8344.7199999999993"/>
    <m/>
    <n v="3990.44"/>
    <n v="4354.2799999999988"/>
    <s v="No Indexing"/>
    <n v="1"/>
    <n v="1"/>
    <n v="1"/>
    <n v="8344.7199999999993"/>
    <n v="2897.7925795328256"/>
  </r>
  <r>
    <s v="202606"/>
    <s v="032"/>
    <s v="Gas"/>
    <s v="Gas Distribution Plant"/>
    <x v="0"/>
    <s v="Include"/>
    <s v="G385 - Indust Measr Reg Stat Equip"/>
    <x v="19"/>
    <n v="0.39278890683516676"/>
    <s v="XX"/>
    <s v="Unspecified"/>
    <s v="00000 - Unspecified AZ"/>
    <n v="2015"/>
    <n v="89303.43"/>
    <m/>
    <n v="27022.54"/>
    <n v="62280.889999999992"/>
    <s v="No Indexing"/>
    <n v="1"/>
    <n v="1"/>
    <n v="1"/>
    <n v="89303.43"/>
    <n v="35077.396646330832"/>
  </r>
  <r>
    <s v="202606"/>
    <s v="032"/>
    <s v="Gas"/>
    <s v="Gas General Plant"/>
    <x v="0"/>
    <s v="Include"/>
    <s v="G392 - Transportation Equipment"/>
    <x v="3"/>
    <n v="0.43183290679129122"/>
    <s v="C3"/>
    <s v="Unspecified"/>
    <s v="00000 - Unspecified AZ"/>
    <n v="2012"/>
    <n v="192028.87"/>
    <m/>
    <n v="192028.87"/>
    <n v="0"/>
    <s v="No Indexing"/>
    <n v="1"/>
    <n v="1"/>
    <n v="1"/>
    <n v="192028.87"/>
    <n v="82924.385119946979"/>
  </r>
  <r>
    <s v="202606"/>
    <s v="032"/>
    <s v="Gas"/>
    <s v="Gas Distribution Plant"/>
    <x v="0"/>
    <s v="Include"/>
    <s v="G380 - Services"/>
    <x v="7"/>
    <n v="0.41926855566498139"/>
    <s v="XX"/>
    <s v="Unspecified"/>
    <s v="00000 - Unspecified AZ"/>
    <n v="2009"/>
    <n v="2887843.51"/>
    <m/>
    <n v="1557216.44"/>
    <n v="1330627.0699999998"/>
    <s v="G - 49 : 380 Services, Steel"/>
    <n v="1036"/>
    <n v="478"/>
    <n v="2.17"/>
    <n v="6259008.1100000003"/>
    <n v="2624205.290175105"/>
  </r>
  <r>
    <s v="202606"/>
    <s v="032"/>
    <s v="Gas"/>
    <s v="Gas General Plant"/>
    <x v="0"/>
    <s v="Include"/>
    <s v="G390 - Structures and Improvements"/>
    <x v="2"/>
    <n v="0.24904501540006124"/>
    <s v="XX"/>
    <s v="Operations - AZ - Flagstaff"/>
    <s v="FLAGW - Flagstaff Operations/Warehouse"/>
    <n v="2012"/>
    <n v="17117.05"/>
    <m/>
    <n v="6320.25"/>
    <n v="10796.8"/>
    <s v="B - 2 :   Reinf. Conc. Bldg. Const."/>
    <n v="675"/>
    <n v="446"/>
    <n v="1.51"/>
    <n v="25905.85"/>
    <n v="6451.7228122016759"/>
  </r>
  <r>
    <s v="202606"/>
    <s v="032"/>
    <s v="Gas"/>
    <s v="Gas Distribution Plant"/>
    <x v="0"/>
    <s v="Include"/>
    <s v="G380 - Services"/>
    <x v="7"/>
    <n v="0.41926855566498139"/>
    <s v="XX"/>
    <s v="Unspecified"/>
    <s v="00000 - Unspecified AZ"/>
    <n v="2005"/>
    <n v="7812745.2199999997"/>
    <m/>
    <n v="5304772.29"/>
    <n v="2507972.9299999997"/>
    <s v="G - 49 : 380 Services, Steel"/>
    <n v="1036"/>
    <n v="422"/>
    <n v="2.4500000000000002"/>
    <n v="19180104.379999999"/>
    <n v="8041614.6609061826"/>
  </r>
  <r>
    <s v="202606"/>
    <s v="032"/>
    <s v="Gas"/>
    <s v="Gas Distribution Plant"/>
    <x v="0"/>
    <s v="Include"/>
    <s v="G379 - Measr and Reg Stat Equip-Cty"/>
    <x v="10"/>
    <n v="0.3380707986361931"/>
    <s v="XX"/>
    <s v="Unspecified"/>
    <s v="00000 - Unspecified AZ"/>
    <n v="2012"/>
    <n v="98402.71"/>
    <m/>
    <n v="24164.92"/>
    <n v="74237.790000000008"/>
    <s v="G - 48 : 379 Meas&amp;Reg Sta Eq-City G"/>
    <n v="1223"/>
    <n v="677"/>
    <n v="1.81"/>
    <n v="177764.42"/>
    <n v="60096.95943849966"/>
  </r>
  <r>
    <s v="202606"/>
    <s v="032"/>
    <s v="Gas"/>
    <s v="Gas General Plant"/>
    <x v="0"/>
    <s v="Include"/>
    <s v="G397 - Communication Equipment"/>
    <x v="5"/>
    <n v="0.45288665983949944"/>
    <s v="XX"/>
    <s v="Operations - AZ - Cottonwood"/>
    <s v="COTTN - Cottonwood"/>
    <n v="2011"/>
    <n v="8009.36"/>
    <m/>
    <n v="7910.84"/>
    <n v="98.519999999999527"/>
    <s v="No Indexing"/>
    <n v="1"/>
    <n v="1"/>
    <n v="1"/>
    <n v="8009.36"/>
    <n v="3627.3322978520932"/>
  </r>
  <r>
    <s v="202606"/>
    <s v="032"/>
    <s v="Gas"/>
    <s v="Gas General Plant"/>
    <x v="0"/>
    <s v="Include"/>
    <s v="G397 - Communication Equipment"/>
    <x v="5"/>
    <n v="0.45288665983949944"/>
    <s v="XX"/>
    <s v="Operations - AZ - Show Low"/>
    <s v="SHOWL - Show Low"/>
    <n v="2012"/>
    <n v="62830.99"/>
    <m/>
    <n v="55181.23"/>
    <n v="7649.7599999999948"/>
    <s v="No Indexing"/>
    <n v="1"/>
    <n v="1"/>
    <n v="1"/>
    <n v="62830.99"/>
    <n v="28455.317195508989"/>
  </r>
  <r>
    <s v="202606"/>
    <s v="032"/>
    <s v="Gas"/>
    <s v="Gas General Plant"/>
    <x v="0"/>
    <s v="Include"/>
    <s v="G392 - Transportation Equipment"/>
    <x v="3"/>
    <n v="0.43183290679129122"/>
    <s v="C1"/>
    <s v="Unspecified"/>
    <s v="00000 - Unspecified AZ"/>
    <n v="2010"/>
    <n v="163331.28"/>
    <m/>
    <n v="163331.28"/>
    <n v="0"/>
    <s v="No Indexing"/>
    <n v="1"/>
    <n v="1"/>
    <n v="1"/>
    <n v="163331.28"/>
    <n v="70531.82141234228"/>
  </r>
  <r>
    <s v="202606"/>
    <s v="032"/>
    <s v="Gas"/>
    <s v="Gas Distribution Plant"/>
    <x v="0"/>
    <s v="Include"/>
    <s v="G379 - Measr and Reg Stat Equip-Cty"/>
    <x v="10"/>
    <n v="0.3380707986361931"/>
    <s v="XX"/>
    <s v="Unspecified"/>
    <s v="00000 - Unspecified AZ"/>
    <n v="2011"/>
    <n v="166208.57"/>
    <m/>
    <n v="43590.35"/>
    <n v="122618.22"/>
    <s v="G - 48 : 379 Meas&amp;Reg Sta Eq-City G"/>
    <n v="1223"/>
    <n v="623"/>
    <n v="1.96"/>
    <n v="326281.03000000003"/>
    <n v="110306.08839193969"/>
  </r>
  <r>
    <s v="202606"/>
    <s v="032"/>
    <s v="Gas"/>
    <s v="Gas Distribution Plant"/>
    <x v="0"/>
    <s v="Include"/>
    <s v="G385 - Indust Measr Reg Stat Equip"/>
    <x v="19"/>
    <n v="0.39278890683516676"/>
    <s v="XX"/>
    <s v="Unspecified"/>
    <s v="00000 - Unspecified AZ"/>
    <n v="2004"/>
    <n v="51257.7"/>
    <m/>
    <n v="33904.31"/>
    <n v="17353.39"/>
    <s v="No Indexing"/>
    <n v="1"/>
    <n v="1"/>
    <n v="1"/>
    <n v="51257.7"/>
    <n v="20133.455949884927"/>
  </r>
  <r>
    <s v="202606"/>
    <s v="032"/>
    <s v="Gas"/>
    <s v="Gas General Plant"/>
    <x v="0"/>
    <s v="Include"/>
    <s v="G394 - Tool, Shop, and Garage Equip"/>
    <x v="12"/>
    <n v="0.34726061264282393"/>
    <s v="XX"/>
    <s v="Operations - AZ - Show Low"/>
    <s v="SHOWL - Show Low"/>
    <n v="2014"/>
    <n v="9004.59"/>
    <m/>
    <n v="4030.22"/>
    <n v="4974.3700000000008"/>
    <s v="No Indexing"/>
    <n v="1"/>
    <n v="1"/>
    <n v="1"/>
    <n v="9004.59"/>
    <n v="3126.9394399974458"/>
  </r>
  <r>
    <s v="202606"/>
    <s v="032"/>
    <s v="Gas"/>
    <s v="Gas Distribution Plant"/>
    <x v="0"/>
    <s v="Include"/>
    <s v="G376 - Mains"/>
    <x v="13"/>
    <n v="0.40359779215499247"/>
    <s v="XX"/>
    <s v="Unspecified"/>
    <s v="00000 - Unspecified AZ"/>
    <n v="1994"/>
    <n v="3684878.49"/>
    <m/>
    <n v="2569828.44"/>
    <n v="1115050.0500000003"/>
    <s v="G - 43 : 376 Mains, Cast Iron"/>
    <n v="1688"/>
    <n v="295"/>
    <n v="5.72"/>
    <n v="21084999.629999999"/>
    <n v="8509859.2982568331"/>
  </r>
  <r>
    <s v="202606"/>
    <s v="032"/>
    <s v="Gas"/>
    <s v="Gas Distribution Plant"/>
    <x v="0"/>
    <s v="Include"/>
    <s v="G376 - Mains"/>
    <x v="13"/>
    <n v="0.40359779215499247"/>
    <s v="XX"/>
    <s v="Unspecified"/>
    <s v="00000 - Unspecified AZ"/>
    <n v="1989"/>
    <n v="1302283.71"/>
    <m/>
    <n v="1017933.53"/>
    <n v="284350.17999999993"/>
    <s v="G - 43 : 376 Mains, Cast Iron"/>
    <n v="1688"/>
    <n v="279"/>
    <n v="6.05"/>
    <n v="7879049.8300000001"/>
    <n v="3179967.115667169"/>
  </r>
  <r>
    <s v="202606"/>
    <s v="032"/>
    <s v="Gas"/>
    <s v="Gas Distribution Plant"/>
    <x v="0"/>
    <s v="Include"/>
    <s v="G376 - Mains"/>
    <x v="13"/>
    <n v="0.40359779215499247"/>
    <s v="XX"/>
    <s v="Unspecified"/>
    <s v="00000 - Unspecified AZ"/>
    <n v="1967"/>
    <n v="67137.41"/>
    <m/>
    <n v="65102.080000000002"/>
    <n v="2035.3300000000017"/>
    <s v="G - 43 : 376 Mains, Cast Iron"/>
    <n v="1688"/>
    <n v="88"/>
    <n v="19.18"/>
    <n v="1287817.5900000001"/>
    <n v="519760.33602236334"/>
  </r>
  <r>
    <s v="202606"/>
    <s v="032"/>
    <s v="Gas"/>
    <s v="Gas Distribution Plant"/>
    <x v="0"/>
    <s v="Include"/>
    <s v="G376 - Mains"/>
    <x v="13"/>
    <n v="0.40359779215499247"/>
    <s v="XX"/>
    <s v="Unspecified"/>
    <s v="00000 - Unspecified AZ"/>
    <n v="1970"/>
    <n v="223.62"/>
    <m/>
    <n v="214.44"/>
    <n v="9.1800000000000068"/>
    <s v="G - 43 : 376 Mains, Cast Iron"/>
    <n v="1688"/>
    <n v="94"/>
    <n v="17.96"/>
    <n v="4015.64"/>
    <n v="1620.703438089274"/>
  </r>
  <r>
    <s v="202606"/>
    <s v="032"/>
    <s v="Gas"/>
    <s v="Gas Distribution Plant"/>
    <x v="0"/>
    <s v="Include"/>
    <s v="G376 - Mains"/>
    <x v="13"/>
    <n v="0.40359779215499247"/>
    <s v="XX"/>
    <s v="Unspecified"/>
    <s v="00000 - Unspecified AZ"/>
    <n v="1980"/>
    <n v="322733.84000000003"/>
    <m/>
    <n v="287411.46999999997"/>
    <n v="35322.370000000054"/>
    <s v="G - 43 : 376 Mains, Cast Iron"/>
    <n v="1688"/>
    <n v="205"/>
    <n v="8.23"/>
    <n v="2657437.67"/>
    <n v="1072535.9764015074"/>
  </r>
  <r>
    <s v="202606"/>
    <s v="032"/>
    <s v="Gas"/>
    <s v="Gas Distribution Plant"/>
    <x v="0"/>
    <s v="Include"/>
    <s v="G376 - Mains"/>
    <x v="13"/>
    <n v="0.40359779215499247"/>
    <s v="XX"/>
    <s v="Unspecified"/>
    <s v="00000 - Unspecified AZ"/>
    <n v="1966"/>
    <n v="72463.33"/>
    <m/>
    <n v="70487.23"/>
    <n v="1976.1000000000058"/>
    <s v="G - 43 : 376 Mains, Cast Iron"/>
    <n v="1688"/>
    <n v="87"/>
    <n v="19.399999999999999"/>
    <n v="1405955.18"/>
    <n v="567440.40651687502"/>
  </r>
  <r>
    <s v="202606"/>
    <s v="032"/>
    <s v="Gas"/>
    <s v="Gas Distribution Plant"/>
    <x v="0"/>
    <s v="Include"/>
    <s v="G379 - Measr and Reg Stat Equip-Cty"/>
    <x v="10"/>
    <n v="0.3380707986361931"/>
    <s v="XX"/>
    <s v="Unspecified"/>
    <s v="00000 - Unspecified AZ"/>
    <n v="1991"/>
    <n v="31434.61"/>
    <m/>
    <n v="17657.91"/>
    <n v="13776.7"/>
    <s v="G - 48 : 379 Meas&amp;Reg Sta Eq-City G"/>
    <n v="1223"/>
    <n v="280"/>
    <n v="4.37"/>
    <n v="137301.89000000001"/>
    <n v="46417.759606558742"/>
  </r>
  <r>
    <s v="202606"/>
    <s v="032"/>
    <s v="Gas"/>
    <s v="Gas Distribution Plant"/>
    <x v="0"/>
    <s v="Include"/>
    <s v="G380 - Services"/>
    <x v="7"/>
    <n v="0.41926855566498139"/>
    <s v="XX"/>
    <s v="Unspecified"/>
    <s v="00000 - Unspecified AZ"/>
    <n v="1987"/>
    <n v="491900.43"/>
    <m/>
    <n v="480485.27"/>
    <n v="11415.159999999974"/>
    <s v="G - 49 : 380 Services, Steel"/>
    <n v="1036"/>
    <n v="241"/>
    <n v="4.3"/>
    <n v="2114559.52"/>
    <n v="886568.31581803632"/>
  </r>
  <r>
    <s v="202606"/>
    <s v="032"/>
    <s v="Gas"/>
    <s v="Gas Distribution Plant"/>
    <x v="0"/>
    <s v="Include"/>
    <s v="G380 - Services"/>
    <x v="7"/>
    <n v="0.41926855566498139"/>
    <s v="XX"/>
    <s v="Unspecified"/>
    <s v="00000 - Unspecified AZ"/>
    <n v="1974"/>
    <n v="144815.57999999999"/>
    <m/>
    <n v="144624.78"/>
    <n v="190.79999999998836"/>
    <s v="G - 49 : 380 Services, Steel"/>
    <n v="1036"/>
    <n v="113"/>
    <n v="9.17"/>
    <n v="1327689.74"/>
    <n v="556658.5596610147"/>
  </r>
  <r>
    <s v="202606"/>
    <s v="032"/>
    <s v="Gas"/>
    <s v="Gas Distribution Plant"/>
    <x v="0"/>
    <s v="Include"/>
    <s v="G379 - Measr and Reg Stat Equip-Cty"/>
    <x v="10"/>
    <n v="0.3380707986361931"/>
    <s v="XX"/>
    <s v="Unspecified"/>
    <s v="00000 - Unspecified AZ"/>
    <n v="1977"/>
    <n v="15443.71"/>
    <m/>
    <n v="11142.51"/>
    <n v="4301.1999999999989"/>
    <s v="G - 48 : 379 Meas&amp;Reg Sta Eq-City G"/>
    <n v="1223"/>
    <n v="157"/>
    <n v="7.79"/>
    <n v="120303.55"/>
    <n v="40671.117227269191"/>
  </r>
  <r>
    <s v="202606"/>
    <s v="032"/>
    <s v="Gas"/>
    <s v="Gas Distribution Plant"/>
    <x v="0"/>
    <s v="Include"/>
    <s v="G376 - Mains"/>
    <x v="13"/>
    <n v="0.40359779215499247"/>
    <s v="XX"/>
    <s v="Unspecified"/>
    <s v="00000 - Unspecified AZ"/>
    <n v="1976"/>
    <n v="134334.28"/>
    <m/>
    <n v="124052.95"/>
    <n v="10281.330000000002"/>
    <s v="G - 43 : 376 Mains, Cast Iron"/>
    <n v="1688"/>
    <n v="163"/>
    <n v="10.36"/>
    <n v="1391142.73"/>
    <n v="561462.13440046879"/>
  </r>
  <r>
    <s v="202606"/>
    <s v="032"/>
    <s v="Gas"/>
    <s v="Gas Distribution Plant"/>
    <x v="0"/>
    <s v="Include"/>
    <s v="G376 - Mains"/>
    <x v="13"/>
    <n v="0.40359779215499247"/>
    <s v="XX"/>
    <s v="Unspecified"/>
    <s v="00000 - Unspecified AZ"/>
    <n v="1984"/>
    <n v="491419.92"/>
    <m/>
    <n v="417037.27"/>
    <n v="74382.649999999965"/>
    <s v="G - 43 : 376 Mains, Cast Iron"/>
    <n v="1688"/>
    <n v="240"/>
    <n v="7.03"/>
    <n v="3456320.1"/>
    <n v="1394963.1613409228"/>
  </r>
  <r>
    <s v="202606"/>
    <s v="032"/>
    <s v="Gas"/>
    <s v="Gas Distribution Plant"/>
    <x v="0"/>
    <s v="Include"/>
    <s v="G383 - House Regulators"/>
    <x v="14"/>
    <n v="0.50413956378429226"/>
    <s v="XX"/>
    <s v="Unspecified"/>
    <s v="00000 - Unspecified AZ"/>
    <n v="1966"/>
    <n v="796"/>
    <m/>
    <n v="796"/>
    <n v="0"/>
    <s v="G - 53 : 383 House Regulators"/>
    <n v="954"/>
    <n v="80"/>
    <n v="11.93"/>
    <n v="9492.2999999999993"/>
    <n v="4785.4439813096369"/>
  </r>
  <r>
    <s v="202606"/>
    <s v="032"/>
    <s v="Gas"/>
    <s v="Gas Distribution Plant"/>
    <x v="0"/>
    <s v="Include"/>
    <s v="G383 - House Regulators"/>
    <x v="14"/>
    <n v="0.50413956378429226"/>
    <s v="XX"/>
    <s v="Unspecified"/>
    <s v="00000 - Unspecified AZ"/>
    <n v="1968"/>
    <n v="954"/>
    <m/>
    <n v="954"/>
    <n v="0"/>
    <s v="G - 53 : 383 House Regulators"/>
    <n v="954"/>
    <n v="81"/>
    <n v="11.78"/>
    <n v="11236"/>
    <n v="5664.5121386803075"/>
  </r>
  <r>
    <s v="202606"/>
    <s v="032"/>
    <s v="Gas"/>
    <s v="Gas Distribution Plant"/>
    <x v="0"/>
    <s v="Include"/>
    <s v="G383 - House Regulators"/>
    <x v="14"/>
    <n v="0.50413956378429226"/>
    <s v="XX"/>
    <s v="Unspecified"/>
    <s v="00000 - Unspecified AZ"/>
    <n v="1972"/>
    <n v="7339"/>
    <m/>
    <n v="7339"/>
    <n v="0"/>
    <s v="G - 53 : 383 House Regulators"/>
    <n v="954"/>
    <n v="100"/>
    <n v="9.5399999999999991"/>
    <n v="70014.06"/>
    <n v="35296.857667167264"/>
  </r>
  <r>
    <s v="202606"/>
    <s v="032"/>
    <s v="Gas"/>
    <s v="Gas Distribution Plant"/>
    <x v="0"/>
    <s v="Include"/>
    <s v="G379 - Measr and Reg Stat Equip-Cty"/>
    <x v="10"/>
    <n v="0.3380707986361931"/>
    <s v="XX"/>
    <s v="Unspecified"/>
    <s v="00000 - Unspecified AZ"/>
    <n v="2008"/>
    <n v="1407167.51"/>
    <m/>
    <n v="438330.33"/>
    <n v="968837.17999999993"/>
    <s v="G - 48 : 379 Meas&amp;Reg Sta Eq-City G"/>
    <n v="1223"/>
    <n v="572"/>
    <n v="2.14"/>
    <n v="3008681.58"/>
    <n v="1017147.3845926033"/>
  </r>
  <r>
    <s v="202606"/>
    <s v="032"/>
    <s v="Gas"/>
    <s v="Gas Distribution Plant"/>
    <x v="0"/>
    <s v="Include"/>
    <s v="G383 - House Regulators"/>
    <x v="14"/>
    <n v="0.50413956378429226"/>
    <s v="XX"/>
    <s v="Unspecified"/>
    <s v="00000 - Unspecified AZ"/>
    <n v="2002"/>
    <n v="286699.26"/>
    <m/>
    <n v="192418.9"/>
    <n v="94280.360000000015"/>
    <s v="G - 53 : 383 House Regulators"/>
    <n v="954"/>
    <n v="318"/>
    <n v="3"/>
    <n v="860097.78"/>
    <n v="433609.31962103816"/>
  </r>
  <r>
    <s v="202606"/>
    <s v="032"/>
    <s v="Gas"/>
    <s v="Gas Distribution Plant"/>
    <x v="0"/>
    <s v="Include"/>
    <s v="G383 - House Regulators"/>
    <x v="14"/>
    <n v="0.50413956378429226"/>
    <s v="XX"/>
    <s v="Unspecified"/>
    <s v="00000 - Unspecified AZ"/>
    <n v="2003"/>
    <n v="154612.88"/>
    <m/>
    <n v="99742.65"/>
    <n v="54870.23000000001"/>
    <s v="G - 53 : 383 House Regulators"/>
    <n v="954"/>
    <n v="321"/>
    <n v="2.97"/>
    <n v="459503.7"/>
    <n v="231653.99487526831"/>
  </r>
  <r>
    <s v="202606"/>
    <s v="032"/>
    <s v="Gas"/>
    <s v="Gas Distribution Plant"/>
    <x v="0"/>
    <s v="Include"/>
    <s v="G380 - Services"/>
    <x v="7"/>
    <n v="0.41926855566498139"/>
    <s v="XX"/>
    <s v="Unspecified"/>
    <s v="00000 - Unspecified AZ"/>
    <n v="1999"/>
    <n v="5469299.75"/>
    <m/>
    <n v="4590663.1900000004"/>
    <n v="878636.55999999959"/>
    <s v="G - 49 : 380 Services, Steel"/>
    <n v="1036"/>
    <n v="312"/>
    <n v="3.32"/>
    <n v="18160879.940000001"/>
    <n v="7614285.9020489343"/>
  </r>
  <r>
    <s v="202606"/>
    <s v="032"/>
    <s v="Gas"/>
    <s v="Gas Distribution Plant"/>
    <x v="0"/>
    <s v="Include"/>
    <s v="G378 - Measr and Reg Stat Equip-Gen"/>
    <x v="4"/>
    <n v="0.46834496815577242"/>
    <s v="XX"/>
    <s v="Unspecified"/>
    <s v="00000 - Unspecified AZ"/>
    <n v="1984"/>
    <n v="24465.95"/>
    <m/>
    <n v="22426.52"/>
    <n v="2039.4300000000003"/>
    <s v="G - 47 : 378 Meas &amp; Reg Sta Equip"/>
    <n v="1184"/>
    <n v="248"/>
    <n v="4.7699999999999996"/>
    <n v="116805.18"/>
    <n v="54705.118307529265"/>
  </r>
  <r>
    <s v="202606"/>
    <s v="032"/>
    <s v="Gas"/>
    <s v="Gas Distribution Plant"/>
    <x v="0"/>
    <s v="Include"/>
    <s v="G378 - Measr and Reg Stat Equip-Gen"/>
    <x v="4"/>
    <n v="0.46834496815577242"/>
    <s v="XX"/>
    <s v="Unspecified"/>
    <s v="00000 - Unspecified AZ"/>
    <n v="1972"/>
    <n v="3843.44"/>
    <m/>
    <n v="3744.36"/>
    <n v="99.079999999999927"/>
    <s v="G - 47 : 378 Meas &amp; Reg Sta Equip"/>
    <n v="1184"/>
    <n v="97"/>
    <n v="12.21"/>
    <n v="46913.74"/>
    <n v="21971.814066368184"/>
  </r>
  <r>
    <s v="202606"/>
    <s v="032"/>
    <s v="Gas"/>
    <s v="Gas Distribution Plant"/>
    <x v="0"/>
    <s v="Include"/>
    <s v="G378 - Measr and Reg Stat Equip-Gen"/>
    <x v="4"/>
    <n v="0.46834496815577242"/>
    <s v="XX"/>
    <s v="Unspecified"/>
    <s v="00000 - Unspecified AZ"/>
    <n v="1966"/>
    <n v="5695.65"/>
    <m/>
    <n v="5610.3"/>
    <n v="85.349999999999454"/>
    <s v="G - 47 : 378 Meas &amp; Reg Sta Equip"/>
    <n v="1184"/>
    <n v="70"/>
    <n v="16.91"/>
    <n v="96337.85"/>
    <n v="45119.347290445585"/>
  </r>
  <r>
    <s v="202606"/>
    <s v="032"/>
    <s v="Gas"/>
    <s v="Gas Distribution Plant"/>
    <x v="0"/>
    <s v="Include"/>
    <s v="G378 - Measr and Reg Stat Equip-Gen"/>
    <x v="4"/>
    <n v="0.46834496815577242"/>
    <s v="XX"/>
    <s v="Unspecified"/>
    <s v="00000 - Unspecified AZ"/>
    <n v="1985"/>
    <n v="6546.49"/>
    <m/>
    <n v="5945.46"/>
    <n v="601.02999999999975"/>
    <s v="G - 47 : 378 Meas &amp; Reg Sta Equip"/>
    <n v="1184"/>
    <n v="243"/>
    <n v="4.87"/>
    <n v="31897.3"/>
    <n v="14938.93995275512"/>
  </r>
  <r>
    <s v="202606"/>
    <s v="032"/>
    <s v="Gas"/>
    <s v="Gas Distribution Plant"/>
    <x v="0"/>
    <s v="Include"/>
    <s v="G378 - Measr and Reg Stat Equip-Gen"/>
    <x v="4"/>
    <n v="0.46834496815577242"/>
    <s v="XX"/>
    <s v="Unspecified"/>
    <s v="00000 - Unspecified AZ"/>
    <n v="1986"/>
    <n v="1077.46"/>
    <m/>
    <n v="968.63"/>
    <n v="108.83000000000004"/>
    <s v="G - 47 : 378 Meas &amp; Reg Sta Equip"/>
    <n v="1184"/>
    <n v="243"/>
    <n v="4.87"/>
    <n v="5249.85"/>
    <n v="2458.7408310725818"/>
  </r>
  <r>
    <s v="202606"/>
    <s v="032"/>
    <s v="Gas"/>
    <s v="Gas Distribution Plant"/>
    <x v="0"/>
    <s v="Include"/>
    <s v="G383 - House Regulators"/>
    <x v="14"/>
    <n v="0.50413956378429226"/>
    <s v="XX"/>
    <s v="Unspecified"/>
    <s v="00000 - Unspecified AZ"/>
    <n v="1976"/>
    <n v="2217"/>
    <m/>
    <n v="2217"/>
    <n v="0"/>
    <s v="G - 53 : 383 House Regulators"/>
    <n v="954"/>
    <n v="132"/>
    <n v="7.23"/>
    <n v="16022.86"/>
    <n v="8077.757650976785"/>
  </r>
  <r>
    <s v="202606"/>
    <s v="032"/>
    <s v="Gas"/>
    <s v="Gas Distribution Plant"/>
    <x v="0"/>
    <s v="Include"/>
    <s v="G383 - House Regulators"/>
    <x v="14"/>
    <n v="0.50413956378429226"/>
    <s v="XX"/>
    <s v="Unspecified"/>
    <s v="00000 - Unspecified AZ"/>
    <n v="1986"/>
    <n v="89707.95"/>
    <m/>
    <n v="84758.17"/>
    <n v="4949.7799999999988"/>
    <s v="G - 53 : 383 House Regulators"/>
    <n v="954"/>
    <n v="236"/>
    <n v="4.04"/>
    <n v="362632.98"/>
    <n v="182817.63235099797"/>
  </r>
  <r>
    <s v="202606"/>
    <s v="032"/>
    <s v="Gas"/>
    <s v="Gas Distribution Plant"/>
    <x v="0"/>
    <s v="Include"/>
    <s v="G383 - House Regulators"/>
    <x v="14"/>
    <n v="0.50413956378429226"/>
    <s v="XX"/>
    <s v="Unspecified"/>
    <s v="00000 - Unspecified AZ"/>
    <n v="1989"/>
    <n v="82983.94"/>
    <m/>
    <n v="76250.55"/>
    <n v="6733.3899999999994"/>
    <s v="G - 53 : 383 House Regulators"/>
    <n v="954"/>
    <n v="250"/>
    <n v="3.82"/>
    <n v="316666.71999999997"/>
    <n v="159644.22208580261"/>
  </r>
  <r>
    <s v="202606"/>
    <s v="032"/>
    <s v="Gas"/>
    <s v="Gas Distribution Plant"/>
    <x v="0"/>
    <s v="Include"/>
    <s v="G383 - House Regulators"/>
    <x v="14"/>
    <n v="0.50413956378429226"/>
    <s v="XX"/>
    <s v="Unspecified"/>
    <s v="00000 - Unspecified AZ"/>
    <n v="1997"/>
    <n v="103484.35"/>
    <m/>
    <n v="81792.77"/>
    <n v="21691.58"/>
    <s v="G - 53 : 383 House Regulators"/>
    <n v="954"/>
    <n v="302"/>
    <n v="3.16"/>
    <n v="326900.89"/>
    <n v="164803.67208529692"/>
  </r>
  <r>
    <s v="202606"/>
    <s v="032"/>
    <s v="Gas"/>
    <s v="Gas General Plant"/>
    <x v="0"/>
    <s v="Include"/>
    <s v="G392 - Transportation Equipment"/>
    <x v="3"/>
    <n v="0.43183290679129122"/>
    <s v="C9"/>
    <s v="Unspecified"/>
    <s v="00000 - Unspecified AZ"/>
    <n v="2012"/>
    <n v="12162.24"/>
    <m/>
    <n v="8960.07"/>
    <n v="3202.17"/>
    <s v="No Indexing"/>
    <n v="1"/>
    <n v="1"/>
    <n v="1"/>
    <n v="12162.24"/>
    <n v="5252.0554522933135"/>
  </r>
  <r>
    <s v="202606"/>
    <s v="032"/>
    <s v="Gas"/>
    <s v="Gas General Plant"/>
    <x v="0"/>
    <s v="Include"/>
    <s v="G394 - Tool, Shop, and Garage Equip"/>
    <x v="12"/>
    <n v="0.34726061264282393"/>
    <s v="XX"/>
    <s v="Operations - AZ - Flagstaff"/>
    <s v="FLAG0 - Flagstaff"/>
    <n v="2012"/>
    <n v="202196.54"/>
    <m/>
    <n v="86924.83"/>
    <n v="115271.71"/>
    <s v="No Indexing"/>
    <n v="1"/>
    <n v="1"/>
    <n v="1"/>
    <n v="202196.54"/>
    <n v="70214.894354659264"/>
  </r>
  <r>
    <s v="202606"/>
    <s v="032"/>
    <s v="Gas"/>
    <s v="Gas Distribution Plant"/>
    <x v="0"/>
    <s v="Include"/>
    <s v="G378 - Measr and Reg Stat Equip-Gen"/>
    <x v="4"/>
    <n v="0.46834496815577242"/>
    <s v="XX"/>
    <s v="Unspecified"/>
    <s v="00000 - Unspecified AZ"/>
    <n v="1980"/>
    <n v="1387.58"/>
    <m/>
    <n v="1309.51"/>
    <n v="78.069999999999936"/>
    <s v="G - 47 : 378 Meas &amp; Reg Sta Equip"/>
    <n v="1184"/>
    <n v="203"/>
    <n v="5.83"/>
    <n v="8093.08"/>
    <n v="3790.3532948821185"/>
  </r>
  <r>
    <s v="202606"/>
    <s v="032"/>
    <s v="Gas"/>
    <s v="Gas Transmission Plant"/>
    <x v="0"/>
    <s v="Include"/>
    <s v="G369 - Measuring and Reg Stat Equip"/>
    <x v="15"/>
    <n v="0.47687649645731794"/>
    <s v="XX"/>
    <s v="Unspecified"/>
    <s v="00000 - Unspecified AZ"/>
    <n v="2003"/>
    <n v="167731.78"/>
    <m/>
    <n v="99858.63"/>
    <n v="67873.149999999994"/>
    <s v="G - 30 : 369 Meas &amp; Reg Sta Equipmt"/>
    <n v="1257"/>
    <n v="379"/>
    <n v="3.32"/>
    <n v="556303.03"/>
    <n v="265287.83991499024"/>
  </r>
  <r>
    <s v="202606"/>
    <s v="032"/>
    <s v="Gas"/>
    <s v="Gas Distribution Plant"/>
    <x v="0"/>
    <s v="Include"/>
    <s v="G376 - Mains"/>
    <x v="13"/>
    <n v="0.40359779215499247"/>
    <s v="XX"/>
    <s v="Unspecified"/>
    <s v="00000 - Unspecified AZ"/>
    <n v="1956"/>
    <n v="24116.57"/>
    <m/>
    <n v="23887.73"/>
    <n v="228.84000000000015"/>
    <s v="G - 43 : 376 Mains, Cast Iron"/>
    <n v="1688"/>
    <n v="68"/>
    <n v="24.82"/>
    <n v="598658.38"/>
    <n v="241617.20042308452"/>
  </r>
  <r>
    <s v="202606"/>
    <s v="032"/>
    <s v="Gas"/>
    <s v="Gas Distribution Plant"/>
    <x v="0"/>
    <s v="Include"/>
    <s v="G383 - House Regulators"/>
    <x v="14"/>
    <n v="0.50413956378429226"/>
    <s v="XX"/>
    <s v="Unspecified"/>
    <s v="00000 - Unspecified AZ"/>
    <n v="2016"/>
    <n v="135138.56"/>
    <m/>
    <n v="38173.75"/>
    <n v="96964.81"/>
    <s v="G - 53 : 383 House Regulators"/>
    <n v="954"/>
    <n v="481"/>
    <n v="1.98"/>
    <n v="268029.49"/>
    <n v="135124.27016992631"/>
  </r>
  <r>
    <s v="202606"/>
    <s v="032"/>
    <s v="Gas"/>
    <s v="Gas General Plant"/>
    <x v="0"/>
    <s v="Include"/>
    <s v="G394 - Tool, Shop, and Garage Equip"/>
    <x v="12"/>
    <n v="0.34726061264282393"/>
    <s v="XX"/>
    <s v="Operations - AZ - Cottonwood"/>
    <s v="COTTN - Cottonwood"/>
    <n v="2016"/>
    <n v="20292"/>
    <m/>
    <n v="8374.19"/>
    <n v="11917.81"/>
    <s v="No Indexing"/>
    <n v="1"/>
    <n v="1"/>
    <n v="1"/>
    <n v="20292"/>
    <n v="7046.6123517481828"/>
  </r>
  <r>
    <s v="202606"/>
    <s v="032"/>
    <s v="Gas"/>
    <s v="Gas Distribution Plant"/>
    <x v="0"/>
    <s v="Include"/>
    <s v="G381 - Meters"/>
    <x v="1"/>
    <n v="0.1701755990530332"/>
    <s v="XX"/>
    <s v="Unspecified"/>
    <s v="00000 - Unspecified AZ"/>
    <n v="2017"/>
    <n v="5004154.68"/>
    <m/>
    <n v="796575.63"/>
    <n v="4207579.05"/>
    <s v="G - 51 : 381 Meters"/>
    <n v="352"/>
    <n v="442"/>
    <n v="0.8"/>
    <n v="3985209.16"/>
    <n v="678185.35615463532"/>
  </r>
  <r>
    <s v="202606"/>
    <s v="032"/>
    <s v="Gas"/>
    <s v="Gas Distribution Plant"/>
    <x v="0"/>
    <s v="Include"/>
    <s v="G374 - Land and Land Rights"/>
    <x v="23"/>
    <n v="-1.7269128751637088E-2"/>
    <s v="RWAZ"/>
    <s v="Unspecified"/>
    <s v="00000 - Unspecified AZ"/>
    <n v="2017"/>
    <n v="65456.78"/>
    <m/>
    <n v="1493.23"/>
    <n v="63963.549999999996"/>
    <s v="No Indexing"/>
    <n v="1"/>
    <n v="1"/>
    <n v="1"/>
    <n v="65456.78"/>
    <n v="-1130.3815614875834"/>
  </r>
  <r>
    <s v="202606"/>
    <s v="032"/>
    <s v="Gas"/>
    <s v="Gas Distribution Plant"/>
    <x v="0"/>
    <s v="Include"/>
    <s v="G374 - Land and Land Rights"/>
    <x v="23"/>
    <n v="-1.7269128751637088E-2"/>
    <s v="RWAZ"/>
    <s v="Unspecified"/>
    <s v="00000 - Unspecified AZ"/>
    <n v="2016"/>
    <n v="35533.699999999997"/>
    <m/>
    <n v="822.55"/>
    <n v="34711.149999999994"/>
    <s v="No Indexing"/>
    <n v="1"/>
    <n v="1"/>
    <n v="1"/>
    <n v="35533.699999999997"/>
    <n v="-613.63604032204671"/>
  </r>
  <r>
    <s v="202606"/>
    <s v="032"/>
    <s v="Gas"/>
    <s v="Gas General Plant"/>
    <x v="0"/>
    <s v="Include"/>
    <s v="G392 - Transportation Equipment"/>
    <x v="3"/>
    <n v="0.43183290679129122"/>
    <s v="C2"/>
    <s v="Unspecified"/>
    <s v="00000 - Unspecified AZ"/>
    <n v="2016"/>
    <n v="215364.9"/>
    <m/>
    <n v="45083.65"/>
    <n v="170281.25"/>
    <s v="No Indexing"/>
    <n v="1"/>
    <n v="1"/>
    <n v="1"/>
    <n v="215364.9"/>
    <n v="93001.650787815757"/>
  </r>
  <r>
    <s v="202606"/>
    <s v="032"/>
    <s v="Gas"/>
    <s v="Gas General Plant"/>
    <x v="0"/>
    <s v="Include"/>
    <s v="G392 - Transportation Equipment"/>
    <x v="3"/>
    <n v="0.43183290679129122"/>
    <s v="C1"/>
    <s v="Unspecified"/>
    <s v="00000 - Unspecified AZ"/>
    <n v="2004"/>
    <n v="46246.95"/>
    <m/>
    <n v="46246.95"/>
    <n v="0"/>
    <s v="No Indexing"/>
    <n v="1"/>
    <n v="1"/>
    <n v="1"/>
    <n v="46246.95"/>
    <n v="19970.954848731504"/>
  </r>
  <r>
    <s v="202606"/>
    <s v="032"/>
    <s v="Gas"/>
    <s v="Gas General Plant"/>
    <x v="0"/>
    <s v="Include"/>
    <s v="G392 - Transportation Equipment"/>
    <x v="3"/>
    <n v="0.43183290679129122"/>
    <s v="C2"/>
    <s v="Unspecified"/>
    <s v="00000 - Unspecified AZ"/>
    <n v="2004"/>
    <n v="65494.239999999998"/>
    <m/>
    <n v="65494.239999999998"/>
    <n v="0"/>
    <s v="No Indexing"/>
    <n v="1"/>
    <n v="1"/>
    <n v="1"/>
    <n v="65494.239999999998"/>
    <n v="28282.568037286455"/>
  </r>
  <r>
    <s v="202606"/>
    <s v="032"/>
    <s v="Gas"/>
    <s v="Gas Distribution Plant"/>
    <x v="0"/>
    <s v="Include"/>
    <s v="G375 - Structures and Improvements"/>
    <x v="9"/>
    <n v="0.14703551036705884"/>
    <s v="XX"/>
    <s v="Unspecified"/>
    <s v="00000 - Unspecified AZ"/>
    <n v="1999"/>
    <n v="2700.47"/>
    <m/>
    <n v="952"/>
    <n v="1748.4699999999998"/>
    <s v="G - 42 : 375 Structures &amp; Improvmnt"/>
    <n v="673"/>
    <n v="285"/>
    <n v="2.36"/>
    <n v="6376.9"/>
    <n v="937.63074605969746"/>
  </r>
  <r>
    <s v="202606"/>
    <s v="032"/>
    <s v="Gas"/>
    <s v="Gas Intangible"/>
    <x v="0"/>
    <s v="Include"/>
    <s v="G302 - Franchise and Consents"/>
    <x v="25"/>
    <n v="0.18080879826634541"/>
    <s v="XX"/>
    <s v="Unspecified"/>
    <s v="00000 - Unspecified AZ"/>
    <n v="2003"/>
    <n v="11840.17"/>
    <m/>
    <n v="4521.7"/>
    <n v="7318.47"/>
    <s v="No Indexing"/>
    <n v="1"/>
    <n v="1"/>
    <n v="1"/>
    <n v="11840.17"/>
    <n v="2140.8069089692349"/>
  </r>
  <r>
    <s v="202606"/>
    <s v="032"/>
    <s v="Gas"/>
    <s v="Gas Transmission Plant"/>
    <x v="0"/>
    <s v="Include"/>
    <s v="G365 - Land and Land Rights"/>
    <x v="17"/>
    <n v="0.4579900286183099"/>
    <s v="RW"/>
    <s v="UNSG T&amp;D"/>
    <s v="GRFTH - Griffith"/>
    <n v="2001"/>
    <n v="10075.42"/>
    <m/>
    <n v="4614.67"/>
    <n v="5460.75"/>
    <s v="No Indexing"/>
    <n v="1"/>
    <n v="1"/>
    <n v="1"/>
    <n v="10075.42"/>
    <n v="4614.4418941414915"/>
  </r>
  <r>
    <s v="202606"/>
    <s v="032"/>
    <s v="Gas"/>
    <s v="Gas General Plant"/>
    <x v="0"/>
    <s v="Include"/>
    <s v="G396 - Power Operated Equipment"/>
    <x v="11"/>
    <n v="0.54297473900690851"/>
    <s v="XX"/>
    <s v="Operations - AZ - Cottonwood"/>
    <s v="COTTN - Cottonwood"/>
    <n v="2001"/>
    <n v="10633"/>
    <m/>
    <n v="10632.97"/>
    <n v="3.0000000000654836E-2"/>
    <s v="No Indexing"/>
    <n v="1"/>
    <n v="1"/>
    <n v="1"/>
    <n v="10633"/>
    <n v="5773.4503998604587"/>
  </r>
  <r>
    <s v="202606"/>
    <s v="032"/>
    <s v="Gas"/>
    <s v="Gas Distribution Plant"/>
    <x v="0"/>
    <s v="Include"/>
    <s v="G387 - Other Equipment"/>
    <x v="8"/>
    <n v="0.71279521796502854"/>
    <s v="XX"/>
    <s v="Unspecified"/>
    <s v="00000 - Unspecified AZ"/>
    <n v="2000"/>
    <n v="23493.48"/>
    <m/>
    <n v="19858.36"/>
    <n v="3635.119999999999"/>
    <s v="No Indexing"/>
    <n v="1"/>
    <n v="1"/>
    <n v="1"/>
    <n v="23493.48"/>
    <n v="16746.040197357037"/>
  </r>
  <r>
    <s v="202606"/>
    <s v="032"/>
    <s v="Gas"/>
    <s v="Gas Distribution Plant"/>
    <x v="0"/>
    <s v="Include"/>
    <s v="G387 - Other Equipment"/>
    <x v="8"/>
    <n v="0.71279521796502854"/>
    <s v="XX"/>
    <s v="Unspecified"/>
    <s v="00000 - Unspecified AZ"/>
    <n v="1974"/>
    <n v="1074.17"/>
    <m/>
    <n v="1074.17"/>
    <n v="0"/>
    <s v="No Indexing"/>
    <n v="1"/>
    <n v="1"/>
    <n v="1"/>
    <n v="1074.17"/>
    <n v="765.66323928149473"/>
  </r>
  <r>
    <s v="202606"/>
    <s v="032"/>
    <s v="Gas"/>
    <s v="Gas Distribution Plant"/>
    <x v="0"/>
    <s v="Include"/>
    <s v="G385 - Indust Measr Reg Stat Equip"/>
    <x v="19"/>
    <n v="0.39278890683516676"/>
    <s v="XX"/>
    <s v="Unspecified"/>
    <s v="00000 - Unspecified AZ"/>
    <n v="1985"/>
    <n v="1716.94"/>
    <m/>
    <n v="1638.25"/>
    <n v="78.690000000000055"/>
    <s v="No Indexing"/>
    <n v="1"/>
    <n v="1"/>
    <n v="1"/>
    <n v="1716.94"/>
    <n v="674.39498570157127"/>
  </r>
  <r>
    <s v="202606"/>
    <s v="032"/>
    <s v="Gas"/>
    <s v="Gas General Plant"/>
    <x v="0"/>
    <s v="Include"/>
    <s v="G390 - Structures and Improvements"/>
    <x v="2"/>
    <n v="0.24904501540006124"/>
    <s v="XX"/>
    <s v="Operations - AZ - Santa Cruz"/>
    <s v="SCWH2 - Santa Cruz Warehouse 2"/>
    <n v="1996"/>
    <n v="13526"/>
    <m/>
    <n v="7171.52"/>
    <n v="6354.48"/>
    <s v="B - 2 :   Reinf. Conc. Bldg. Const."/>
    <n v="675"/>
    <n v="284"/>
    <n v="2.38"/>
    <n v="32148.06"/>
    <n v="8006.3140977820931"/>
  </r>
  <r>
    <s v="202606"/>
    <s v="032"/>
    <s v="Gas"/>
    <s v="Gas General Plant"/>
    <x v="0"/>
    <s v="Include"/>
    <s v="G390 - Structures and Improvements"/>
    <x v="2"/>
    <n v="0.24904501540006124"/>
    <s v="XX"/>
    <s v="Operations - AZ - Other Gas Loc"/>
    <s v="HOLBR - Holbrook"/>
    <n v="1955"/>
    <n v="8992.3799999999992"/>
    <m/>
    <n v="8992.3799999999992"/>
    <n v="0"/>
    <s v="B - 2 :   Reinf. Conc. Bldg. Const."/>
    <n v="675"/>
    <n v="47"/>
    <n v="14.36"/>
    <n v="129145.88"/>
    <n v="32163.137673454461"/>
  </r>
  <r>
    <s v="202606"/>
    <s v="032"/>
    <s v="Gas"/>
    <s v="Gas General Plant"/>
    <x v="0"/>
    <s v="Include"/>
    <s v="G390 - Structures and Improvements"/>
    <x v="2"/>
    <n v="0.24904501540006124"/>
    <s v="XX"/>
    <s v="Operations - AZ - Kingman"/>
    <s v="KINGM - Kingman"/>
    <n v="2005"/>
    <n v="223544.24"/>
    <m/>
    <n v="123355.8"/>
    <n v="100188.43999999999"/>
    <s v="B - 2 :   Reinf. Conc. Bldg. Const."/>
    <n v="675"/>
    <n v="370"/>
    <n v="1.82"/>
    <n v="407817.19"/>
    <n v="101564.8383639597"/>
  </r>
  <r>
    <s v="202606"/>
    <s v="032"/>
    <s v="Gas"/>
    <s v="Gas General Plant"/>
    <x v="0"/>
    <s v="Include"/>
    <s v="G390 - Structures and Improvements"/>
    <x v="2"/>
    <n v="0.24904501540006124"/>
    <s v="XX"/>
    <s v="Operations - AZ - Other Gas Loc"/>
    <s v="HOLBR - Holbrook"/>
    <n v="1979"/>
    <n v="3973.59"/>
    <m/>
    <n v="3932.12"/>
    <n v="41.470000000000255"/>
    <s v="B - 2 :   Reinf. Conc. Bldg. Const."/>
    <n v="675"/>
    <n v="184.25"/>
    <n v="3.66"/>
    <n v="14557.25"/>
    <n v="3625.4105504325416"/>
  </r>
  <r>
    <s v="202606"/>
    <s v="032"/>
    <s v="Gas"/>
    <s v="Gas General Plant"/>
    <x v="0"/>
    <s v="Include"/>
    <s v="G390 - Structures and Improvements"/>
    <x v="2"/>
    <n v="0.24904501540006124"/>
    <s v="XX"/>
    <s v="Operations - AZ - Other Gas Loc"/>
    <s v="WILLM - Williams"/>
    <n v="1982"/>
    <n v="12772.15"/>
    <m/>
    <n v="12226.13"/>
    <n v="546.02000000000044"/>
    <s v="B - 2 :   Reinf. Conc. Bldg. Const."/>
    <n v="675"/>
    <n v="201.75"/>
    <n v="3.35"/>
    <n v="42732.1"/>
    <n v="10642.216502576957"/>
  </r>
  <r>
    <s v="202606"/>
    <s v="032"/>
    <s v="Gas"/>
    <s v="Gas Distribution Plant"/>
    <x v="0"/>
    <s v="Include"/>
    <s v="G381 - Meters"/>
    <x v="1"/>
    <n v="0.1701755990530332"/>
    <s v="XX"/>
    <s v="Unspecified"/>
    <s v="00000 - Unspecified AZ"/>
    <n v="1999"/>
    <n v="523809.82"/>
    <m/>
    <n v="177388.42"/>
    <n v="346421.4"/>
    <s v="G - 51 : 381 Meters"/>
    <n v="352"/>
    <n v="184"/>
    <n v="1.91"/>
    <n v="1002070.96"/>
    <n v="170528.02591164806"/>
  </r>
  <r>
    <s v="202606"/>
    <s v="032"/>
    <s v="Gas"/>
    <s v="Gas Distribution Plant"/>
    <x v="0"/>
    <s v="Include"/>
    <s v="G382 - Meter Installations"/>
    <x v="6"/>
    <n v="4.068947554640568E-2"/>
    <s v="XX"/>
    <s v="Unspecified"/>
    <s v="00000 - Unspecified AZ"/>
    <n v="2002"/>
    <n v="406084.95"/>
    <m/>
    <n v="19383.52"/>
    <n v="386701.43"/>
    <s v="G - 52 : 382 Meter Installations"/>
    <n v="2076"/>
    <n v="386"/>
    <n v="5.38"/>
    <n v="2184021.65"/>
    <n v="88866.695520495588"/>
  </r>
  <r>
    <s v="202606"/>
    <s v="032"/>
    <s v="Gas"/>
    <s v="Gas General Plant"/>
    <x v="0"/>
    <s v="Include"/>
    <s v="G392 - Transportation Equipment"/>
    <x v="3"/>
    <n v="0.43183290679129122"/>
    <s v="C7"/>
    <s v="Unspecified"/>
    <s v="00000 - Unspecified AZ"/>
    <n v="2007"/>
    <n v="256698.52"/>
    <m/>
    <n v="129352.14"/>
    <n v="127346.37999999999"/>
    <s v="No Indexing"/>
    <n v="1"/>
    <n v="1"/>
    <n v="1"/>
    <n v="256698.52"/>
    <n v="110850.86806062239"/>
  </r>
  <r>
    <s v="202606"/>
    <s v="032"/>
    <s v="Gas"/>
    <s v="Gas General Plant"/>
    <x v="0"/>
    <s v="Include"/>
    <s v="G393 - Stores Equipment"/>
    <x v="20"/>
    <n v="0.47174007972370507"/>
    <s v="XX"/>
    <s v="Operations - AZ - Show Low"/>
    <s v="SHOWL - Show Low"/>
    <n v="2000"/>
    <n v="4199.83"/>
    <m/>
    <n v="2732.88"/>
    <n v="1466.9499999999998"/>
    <s v="No Indexing"/>
    <n v="1"/>
    <n v="1"/>
    <n v="1"/>
    <n v="4199.83"/>
    <n v="1981.2281390260082"/>
  </r>
  <r>
    <s v="202606"/>
    <s v="032"/>
    <s v="Gas"/>
    <s v="Gas General Plant"/>
    <x v="0"/>
    <s v="Include"/>
    <s v="G393 - Stores Equipment"/>
    <x v="20"/>
    <n v="0.47174007972370507"/>
    <s v="XX"/>
    <s v="Operations - AZ - Kingman"/>
    <s v="KINGM - Kingman"/>
    <n v="2008"/>
    <n v="4475.53"/>
    <m/>
    <n v="1954.41"/>
    <n v="2521.12"/>
    <s v="No Indexing"/>
    <n v="1"/>
    <n v="1"/>
    <n v="1"/>
    <n v="4475.53"/>
    <n v="2111.2868790058337"/>
  </r>
  <r>
    <s v="202606"/>
    <s v="032"/>
    <s v="Gas"/>
    <s v="Gas Distribution Plant"/>
    <x v="0"/>
    <s v="Include"/>
    <s v="G384 - House Regulatory Install"/>
    <x v="0"/>
    <n v="0.35620879944303163"/>
    <s v="XX"/>
    <s v="Unspecified"/>
    <s v="00000 - Unspecified AZ"/>
    <n v="2009"/>
    <n v="135734.91"/>
    <m/>
    <n v="61870.57"/>
    <n v="73864.34"/>
    <s v="G - 54 : 384 House Reg Installation"/>
    <n v="1947"/>
    <n v="678"/>
    <n v="2.87"/>
    <n v="389787.42"/>
    <n v="138845.70891619675"/>
  </r>
  <r>
    <s v="202606"/>
    <s v="032"/>
    <s v="Gas"/>
    <s v="Gas Distribution Plant"/>
    <x v="0"/>
    <s v="Include"/>
    <s v="G385 - Indust Measr Reg Stat Equip"/>
    <x v="19"/>
    <n v="0.39278890683516676"/>
    <s v="XX"/>
    <s v="Unspecified"/>
    <s v="00000 - Unspecified AZ"/>
    <n v="2001"/>
    <n v="3574.2"/>
    <m/>
    <n v="2642.59"/>
    <n v="931.60999999999967"/>
    <s v="No Indexing"/>
    <n v="1"/>
    <n v="1"/>
    <n v="1"/>
    <n v="3574.2"/>
    <n v="1403.906110810253"/>
  </r>
  <r>
    <s v="202606"/>
    <s v="032"/>
    <s v="Gas"/>
    <s v="Gas Distribution Plant"/>
    <x v="0"/>
    <s v="Include"/>
    <s v="G384 - House Regulatory Install"/>
    <x v="0"/>
    <n v="0.35620879944303163"/>
    <s v="XX"/>
    <s v="Unspecified"/>
    <s v="00000 - Unspecified AZ"/>
    <n v="2001"/>
    <n v="165381.19"/>
    <m/>
    <n v="110386.41"/>
    <n v="54994.78"/>
    <s v="G - 54 : 384 House Reg Installation"/>
    <n v="1947"/>
    <n v="376"/>
    <n v="5.18"/>
    <n v="856375.47"/>
    <n v="305048.47804116196"/>
  </r>
  <r>
    <s v="202606"/>
    <s v="032"/>
    <s v="Gas"/>
    <s v="Gas Distribution Plant"/>
    <x v="0"/>
    <s v="Include"/>
    <s v="G384 - House Regulatory Install"/>
    <x v="0"/>
    <n v="0.35620879944303163"/>
    <s v="XX"/>
    <s v="Unspecified"/>
    <s v="00000 - Unspecified AZ"/>
    <n v="1971"/>
    <n v="395.52"/>
    <m/>
    <n v="395.52"/>
    <n v="0"/>
    <s v="G - 54 : 384 House Reg Installation"/>
    <n v="1947"/>
    <n v="88"/>
    <n v="22.13"/>
    <n v="8750.8799999999992"/>
    <n v="3117.1404588700366"/>
  </r>
  <r>
    <s v="202606"/>
    <s v="032"/>
    <s v="Gas"/>
    <s v="Gas Distribution Plant"/>
    <x v="0"/>
    <s v="Include"/>
    <s v="G381 - Meters"/>
    <x v="1"/>
    <n v="0.1701755990530332"/>
    <s v="XX"/>
    <s v="Unspecified"/>
    <s v="00000 - Unspecified AZ"/>
    <n v="2002"/>
    <n v="702297.47"/>
    <m/>
    <n v="211962.61"/>
    <n v="490334.86"/>
    <s v="G - 51 : 381 Meters"/>
    <n v="352"/>
    <n v="197"/>
    <n v="1.79"/>
    <n v="1254866.55"/>
    <n v="213547.66687786306"/>
  </r>
  <r>
    <s v="202606"/>
    <s v="032"/>
    <s v="Gas"/>
    <s v="Gas Distribution Plant"/>
    <x v="0"/>
    <s v="Include"/>
    <s v="G383 - House Regulators"/>
    <x v="14"/>
    <n v="0.50413956378429226"/>
    <s v="XX"/>
    <s v="Unspecified"/>
    <s v="00000 - Unspecified AZ"/>
    <n v="1984"/>
    <n v="6444"/>
    <m/>
    <n v="6166.18"/>
    <n v="277.81999999999971"/>
    <s v="G - 53 : 383 House Regulators"/>
    <n v="954"/>
    <n v="230"/>
    <n v="4.1500000000000004"/>
    <n v="26728.59"/>
    <n v="13474.939703169197"/>
  </r>
  <r>
    <s v="202606"/>
    <s v="032"/>
    <s v="Gas"/>
    <s v="Gas General Plant"/>
    <x v="0"/>
    <s v="Include"/>
    <s v="G393 - Stores Equipment"/>
    <x v="20"/>
    <n v="0.47174007972370507"/>
    <s v="XX"/>
    <s v="Operations - AZ - Lake Havasu"/>
    <s v="HAVAS - Havasu"/>
    <n v="2016"/>
    <n v="30453.46"/>
    <m/>
    <n v="7725.12"/>
    <n v="22728.34"/>
    <s v="No Indexing"/>
    <n v="1"/>
    <n v="1"/>
    <n v="1"/>
    <n v="30453.46"/>
    <n v="14366.117648262663"/>
  </r>
  <r>
    <s v="202606"/>
    <s v="032"/>
    <s v="Gas"/>
    <s v="Gas General Plant"/>
    <x v="0"/>
    <s v="Include"/>
    <s v="G392 - Transportation Equipment"/>
    <x v="3"/>
    <n v="0.43183290679129122"/>
    <s v="C9"/>
    <s v="Unspecified"/>
    <s v="00000 - Unspecified AZ"/>
    <n v="2016"/>
    <n v="20991.51"/>
    <m/>
    <n v="10964.85"/>
    <n v="10026.659999999998"/>
    <s v="No Indexing"/>
    <n v="1"/>
    <n v="1"/>
    <n v="1"/>
    <n v="20991.51"/>
    <n v="9064.8247812384561"/>
  </r>
  <r>
    <s v="202606"/>
    <s v="032"/>
    <s v="Gas"/>
    <s v="Gas Distribution Plant"/>
    <x v="0"/>
    <s v="Include"/>
    <s v="G375 - Structures and Improvements"/>
    <x v="9"/>
    <n v="0.14703551036705884"/>
    <s v="XX"/>
    <s v="Unspecified"/>
    <s v="00000 - Unspecified AZ"/>
    <n v="2014"/>
    <n v="8653.14"/>
    <m/>
    <n v="1623.74"/>
    <n v="7029.4"/>
    <s v="G - 42 : 375 Structures &amp; Improvmnt"/>
    <n v="673"/>
    <n v="438"/>
    <n v="1.54"/>
    <n v="13295.81"/>
    <n v="1954.9562090934444"/>
  </r>
  <r>
    <s v="202606"/>
    <s v="032"/>
    <s v="Gas"/>
    <s v="Gas Distribution Plant"/>
    <x v="0"/>
    <s v="Include"/>
    <s v="G379 - Measr and Reg Stat Equip-Cty"/>
    <x v="10"/>
    <n v="0.3380707986361931"/>
    <s v="XX"/>
    <s v="Unspecified"/>
    <s v="00000 - Unspecified AZ"/>
    <n v="2005"/>
    <n v="219713.6"/>
    <m/>
    <n v="78961.350000000006"/>
    <n v="140752.25"/>
    <s v="G - 48 : 379 Meas&amp;Reg Sta Eq-City G"/>
    <n v="1223"/>
    <n v="480"/>
    <n v="2.5499999999999998"/>
    <n v="559811.93999999994"/>
    <n v="189256.06964187659"/>
  </r>
  <r>
    <s v="202606"/>
    <s v="032"/>
    <s v="Gas"/>
    <s v="Gas General Plant"/>
    <x v="0"/>
    <s v="Include"/>
    <s v="G390 - Structures and Improvements"/>
    <x v="2"/>
    <n v="0.24904501540006124"/>
    <s v="XX"/>
    <s v="Operations - AZ - Other Gas Loc"/>
    <s v="WINSL - Winslow"/>
    <n v="1993"/>
    <n v="5564.75"/>
    <m/>
    <n v="3060.18"/>
    <n v="2504.5700000000002"/>
    <s v="B - 2 :   Reinf. Conc. Bldg. Const."/>
    <n v="675"/>
    <n v="249.25"/>
    <n v="2.71"/>
    <n v="15070.04"/>
    <n v="3753.1183438795392"/>
  </r>
  <r>
    <s v="202606"/>
    <s v="032"/>
    <s v="Gas"/>
    <s v="Gas Distribution Plant"/>
    <x v="0"/>
    <s v="Include"/>
    <s v="G383 - House Regulators"/>
    <x v="14"/>
    <n v="0.50413956378429226"/>
    <s v="XX"/>
    <s v="Unspecified"/>
    <s v="00000 - Unspecified AZ"/>
    <n v="1967"/>
    <n v="1206"/>
    <m/>
    <n v="1206"/>
    <n v="0"/>
    <s v="G - 53 : 383 House Regulators"/>
    <n v="954"/>
    <n v="80"/>
    <n v="11.93"/>
    <n v="14381.55"/>
    <n v="7250.3083435419876"/>
  </r>
  <r>
    <s v="202606"/>
    <s v="032"/>
    <s v="Gas"/>
    <s v="Gas General Plant"/>
    <x v="0"/>
    <s v="Include"/>
    <s v="G390 - Structures and Improvements"/>
    <x v="2"/>
    <n v="0.24904501540006124"/>
    <s v="XX"/>
    <s v="Operations - AZ - Lake Havasu"/>
    <s v="HAVAS - Havasu"/>
    <n v="2014"/>
    <n v="17749.25"/>
    <m/>
    <n v="5693.16"/>
    <n v="12056.09"/>
    <s v="B - 2 :   Reinf. Conc. Bldg. Const."/>
    <n v="675"/>
    <n v="460"/>
    <n v="1.47"/>
    <n v="26045.1"/>
    <n v="6486.4023305961346"/>
  </r>
  <r>
    <s v="202606"/>
    <s v="032"/>
    <s v="Gas"/>
    <s v="Gas General Plant"/>
    <x v="0"/>
    <s v="Include"/>
    <s v="G394 - Tool, Shop, and Garage Equip"/>
    <x v="12"/>
    <n v="0.34726061264282393"/>
    <s v="XX"/>
    <s v="Operations - AZ - Lake Havasu"/>
    <s v="HAVAS - Havasu"/>
    <n v="2012"/>
    <n v="5448.6"/>
    <m/>
    <n v="3039.91"/>
    <n v="2408.6900000000005"/>
    <s v="No Indexing"/>
    <n v="1"/>
    <n v="1"/>
    <n v="1"/>
    <n v="5448.6"/>
    <n v="1892.0841740456906"/>
  </r>
  <r>
    <s v="202606"/>
    <s v="032"/>
    <s v="Gas"/>
    <s v="Gas General Plant"/>
    <x v="0"/>
    <s v="Include"/>
    <s v="G393 - Stores Equipment"/>
    <x v="20"/>
    <n v="0.47174007972370507"/>
    <s v="XX"/>
    <s v="Operations - AZ - Show Low"/>
    <s v="SHOWL - Show Low"/>
    <n v="1993"/>
    <n v="1195.58"/>
    <m/>
    <n v="1087.82"/>
    <n v="107.75999999999999"/>
    <s v="No Indexing"/>
    <n v="1"/>
    <n v="1"/>
    <n v="1"/>
    <n v="1195.58"/>
    <n v="564.00300451606734"/>
  </r>
  <r>
    <s v="202606"/>
    <s v="032"/>
    <s v="Gas"/>
    <s v="Gas Distribution Plant"/>
    <x v="0"/>
    <s v="Include"/>
    <s v="G387 - Other Equipment"/>
    <x v="8"/>
    <n v="0.71279521796502854"/>
    <s v="XX"/>
    <s v="Unspecified"/>
    <s v="00000 - Unspecified AZ"/>
    <n v="1973"/>
    <n v="2492.04"/>
    <m/>
    <n v="2492.04"/>
    <n v="0"/>
    <s v="No Indexing"/>
    <n v="1"/>
    <n v="1"/>
    <n v="1"/>
    <n v="2492.04"/>
    <n v="1776.3141949775697"/>
  </r>
  <r>
    <s v="202606"/>
    <s v="032"/>
    <s v="Gas"/>
    <s v="Gas Intangible"/>
    <x v="0"/>
    <s v="Include"/>
    <s v="G302 - Franchise and Consents"/>
    <x v="25"/>
    <n v="0.18080879826634541"/>
    <s v="XX"/>
    <s v="Unspecified"/>
    <s v="00000 - Unspecified AZ"/>
    <n v="2007"/>
    <n v="6025.53"/>
    <m/>
    <n v="1432.64"/>
    <n v="4592.8899999999994"/>
    <s v="No Indexing"/>
    <n v="1"/>
    <n v="1"/>
    <n v="1"/>
    <n v="6025.53"/>
    <n v="1089.4688382178122"/>
  </r>
  <r>
    <s v="202606"/>
    <s v="032"/>
    <s v="Gas"/>
    <s v="Gas General Plant"/>
    <x v="0"/>
    <s v="Include"/>
    <s v="G396 - Power Operated Equipment"/>
    <x v="11"/>
    <n v="0.54297473900690851"/>
    <s v="XX"/>
    <s v="Operations - AZ - Lake Havasu"/>
    <s v="HAVAS - Havasu"/>
    <n v="2016"/>
    <n v="92649.11"/>
    <m/>
    <n v="71397.990000000005"/>
    <n v="21251.119999999995"/>
    <s v="No Indexing"/>
    <n v="1"/>
    <n v="1"/>
    <n v="1"/>
    <n v="92649.11"/>
    <n v="50306.126321472359"/>
  </r>
  <r>
    <s v="202606"/>
    <s v="032"/>
    <s v="Gas"/>
    <s v="Gas General Plant"/>
    <x v="0"/>
    <s v="Include"/>
    <s v="G392 - Transportation Equipment"/>
    <x v="3"/>
    <n v="0.43183290679129122"/>
    <s v="C9"/>
    <s v="Unspecified"/>
    <s v="00000 - Unspecified AZ"/>
    <n v="2017"/>
    <n v="29818.87"/>
    <m/>
    <n v="13775.76"/>
    <n v="16043.109999999999"/>
    <s v="No Indexing"/>
    <n v="1"/>
    <n v="1"/>
    <n v="1"/>
    <n v="29818.87"/>
    <n v="12876.76930933163"/>
  </r>
  <r>
    <s v="202606"/>
    <s v="032"/>
    <s v="Gas"/>
    <s v="Gas General Plant"/>
    <x v="0"/>
    <s v="Include"/>
    <s v="G394 - Tool, Shop, and Garage Equip"/>
    <x v="12"/>
    <n v="0.34726061264282393"/>
    <s v="XX"/>
    <s v="Operations - AZ - Other Gas Loc"/>
    <s v="WILLM - Williams"/>
    <n v="2006"/>
    <n v="14051.68"/>
    <m/>
    <n v="11017.83"/>
    <n v="3033.8500000000004"/>
    <s v="No Indexing"/>
    <n v="1"/>
    <n v="1"/>
    <n v="1"/>
    <n v="14051.68"/>
    <n v="4879.5950054609166"/>
  </r>
  <r>
    <s v="202606"/>
    <s v="032"/>
    <s v="Gas"/>
    <s v="Gas General Plant"/>
    <x v="0"/>
    <s v="Include"/>
    <s v="G396 - Power Operated Equipment"/>
    <x v="11"/>
    <n v="0.54297473900690851"/>
    <s v="XX"/>
    <s v="Operations - AZ - Flagstaff"/>
    <s v="FLAGW - Flagstaff Operations/Warehouse"/>
    <n v="1999"/>
    <n v="44072.18"/>
    <m/>
    <n v="44072.18"/>
    <n v="0"/>
    <s v="No Indexing"/>
    <n v="1"/>
    <n v="1"/>
    <n v="1"/>
    <n v="44072.18"/>
    <n v="23930.080432965493"/>
  </r>
  <r>
    <s v="202606"/>
    <s v="032"/>
    <s v="Gas"/>
    <s v="Gas General Plant"/>
    <x v="0"/>
    <s v="Include"/>
    <s v="G396 - Power Operated Equipment"/>
    <x v="11"/>
    <n v="0.54297473900690851"/>
    <s v="XX"/>
    <s v="Operations - AZ - Kingman"/>
    <s v="KINGM - Kingman"/>
    <n v="2006"/>
    <n v="12003.95"/>
    <m/>
    <n v="10212.35"/>
    <n v="1791.6000000000004"/>
    <s v="No Indexing"/>
    <n v="1"/>
    <n v="1"/>
    <n v="1"/>
    <n v="12003.95"/>
    <n v="6517.8416183019799"/>
  </r>
  <r>
    <s v="202606"/>
    <s v="032"/>
    <s v="Gas"/>
    <s v="Gas General Plant"/>
    <x v="0"/>
    <s v="Include"/>
    <s v="G390 - Structures and Improvements"/>
    <x v="2"/>
    <n v="0.24904501540006124"/>
    <s v="XX"/>
    <s v="Operations - AZ - Flagstaff"/>
    <s v="FLAGA - Flagstaff Admin"/>
    <n v="1973"/>
    <n v="998.59"/>
    <m/>
    <n v="998.59"/>
    <n v="0"/>
    <s v="B - 2 :   Reinf. Conc. Bldg. Const."/>
    <n v="675"/>
    <n v="100"/>
    <n v="6.75"/>
    <n v="6740.48"/>
    <n v="1678.6829454038048"/>
  </r>
  <r>
    <s v="202606"/>
    <s v="032"/>
    <s v="Gas"/>
    <s v="Gas General Plant"/>
    <x v="0"/>
    <s v="Include"/>
    <s v="G390 - Structures and Improvements"/>
    <x v="2"/>
    <n v="0.24904501540006124"/>
    <s v="XX"/>
    <s v="Operations - AZ - Cottonwood"/>
    <s v="COTTN - Cottonwood"/>
    <n v="1998"/>
    <n v="1051.45"/>
    <m/>
    <n v="1051.45"/>
    <n v="0"/>
    <s v="B - 2 :   Reinf. Conc. Bldg. Const."/>
    <n v="675"/>
    <n v="290"/>
    <n v="2.33"/>
    <n v="2447.34"/>
    <n v="609.49782798918591"/>
  </r>
  <r>
    <s v="202606"/>
    <s v="032"/>
    <s v="Gas"/>
    <s v="Gas General Plant"/>
    <x v="0"/>
    <s v="Include"/>
    <s v="G390 - Structures and Improvements"/>
    <x v="2"/>
    <n v="0.24904501540006124"/>
    <s v="XX"/>
    <s v="Operations - AZ - Flagstaff"/>
    <s v="FLAGA - Flagstaff Admin"/>
    <n v="1972"/>
    <n v="1781.95"/>
    <m/>
    <n v="1781.95"/>
    <n v="0"/>
    <s v="B - 2 :   Reinf. Conc. Bldg. Const."/>
    <n v="675"/>
    <n v="92"/>
    <n v="7.34"/>
    <n v="13074.09"/>
    <n v="3256.0369453917865"/>
  </r>
  <r>
    <s v="202606"/>
    <s v="032"/>
    <s v="Gas"/>
    <s v="Gas General Plant"/>
    <x v="0"/>
    <s v="Include"/>
    <s v="G390 - Structures and Improvements"/>
    <x v="2"/>
    <n v="0.24904501540006124"/>
    <s v="XX"/>
    <s v="Operations - AZ - Show Low"/>
    <s v="SHOWL - Show Low"/>
    <n v="2010"/>
    <n v="9950.92"/>
    <m/>
    <n v="6990.91"/>
    <n v="2960.01"/>
    <s v="B - 2 :   Reinf. Conc. Bldg. Const."/>
    <n v="675"/>
    <n v="422"/>
    <n v="1.6"/>
    <n v="15916.76"/>
    <n v="3963.989739319079"/>
  </r>
  <r>
    <s v="202606"/>
    <s v="032"/>
    <s v="Gas"/>
    <s v="Gas General Plant"/>
    <x v="0"/>
    <s v="Include"/>
    <s v="G394 - Tool, Shop, and Garage Equip"/>
    <x v="12"/>
    <n v="0.34726061264282393"/>
    <s v="XX"/>
    <s v="Operations - AZ - Kingman"/>
    <s v="KINGM - Kingman"/>
    <n v="2008"/>
    <n v="18851.88"/>
    <m/>
    <n v="13227.71"/>
    <n v="5624.1700000000019"/>
    <s v="No Indexing"/>
    <n v="1"/>
    <n v="1"/>
    <n v="1"/>
    <n v="18851.88"/>
    <n v="6546.5153982689999"/>
  </r>
  <r>
    <s v="202606"/>
    <s v="032"/>
    <s v="Gas"/>
    <s v="Gas General Plant"/>
    <x v="0"/>
    <s v="Include"/>
    <s v="G391 - Office Furniture and Equip"/>
    <x v="16"/>
    <n v="0.55164661503469203"/>
    <s v="OE"/>
    <s v="Operations - AZ - Show Low"/>
    <s v="SHOWL - Show Low"/>
    <n v="2009"/>
    <n v="993.33"/>
    <m/>
    <n v="242.26"/>
    <n v="751.07"/>
    <s v="No Indexing"/>
    <n v="1"/>
    <n v="1"/>
    <n v="1"/>
    <n v="993.33"/>
    <n v="547.9671321124107"/>
  </r>
  <r>
    <s v="202606"/>
    <s v="032"/>
    <s v="Gas"/>
    <s v="Gas General Plant"/>
    <x v="0"/>
    <s v="Include"/>
    <s v="G391 - Office Furniture and Equip"/>
    <x v="16"/>
    <n v="0.55164661503469203"/>
    <s v="OE"/>
    <s v="Operations - AZ - Prescott"/>
    <s v="PRESC - Prescott"/>
    <n v="2010"/>
    <n v="18038.16"/>
    <m/>
    <n v="16284.14"/>
    <n v="1754.0200000000004"/>
    <s v="No Indexing"/>
    <n v="1"/>
    <n v="1"/>
    <n v="1"/>
    <n v="18038.16"/>
    <n v="9950.6899054541809"/>
  </r>
  <r>
    <s v="202606"/>
    <s v="032"/>
    <s v="Gas"/>
    <s v="Gas General Plant"/>
    <x v="0"/>
    <s v="Include"/>
    <s v="G391 - Office Furniture and Equip"/>
    <x v="16"/>
    <n v="0.55164661503469203"/>
    <s v="OE"/>
    <s v="Operations - AZ - Cottonwood"/>
    <s v="COTTN - Cottonwood"/>
    <n v="2012"/>
    <n v="3007.95"/>
    <m/>
    <n v="2604.84"/>
    <n v="403.10999999999967"/>
    <s v="No Indexing"/>
    <n v="1"/>
    <n v="1"/>
    <n v="1"/>
    <n v="3007.95"/>
    <n v="1659.3254356936018"/>
  </r>
  <r>
    <s v="202606"/>
    <s v="032"/>
    <s v="Gas"/>
    <s v="Gas General Plant"/>
    <x v="0"/>
    <s v="Include"/>
    <s v="G391 - Office Furniture and Equip"/>
    <x v="16"/>
    <n v="0.55164661503469203"/>
    <s v="OE"/>
    <s v="Operations - AZ - Prescott"/>
    <s v="PRESC - Prescott"/>
    <n v="2013"/>
    <n v="16229.13"/>
    <m/>
    <n v="12652.81"/>
    <n v="3576.3199999999997"/>
    <s v="No Indexing"/>
    <n v="1"/>
    <n v="1"/>
    <n v="1"/>
    <n v="16229.13"/>
    <n v="8952.7446294579713"/>
  </r>
  <r>
    <s v="202606"/>
    <s v="032"/>
    <s v="Gas"/>
    <s v="Gas General Plant"/>
    <x v="0"/>
    <s v="Include"/>
    <s v="G394 - Tool, Shop, and Garage Equip"/>
    <x v="12"/>
    <n v="0.34726061264282393"/>
    <s v="XX"/>
    <s v="Operations - AZ - Flagstaff"/>
    <s v="FLAGW - Flagstaff Operations/Warehouse"/>
    <n v="2010"/>
    <n v="32268.11"/>
    <m/>
    <n v="20192.810000000001"/>
    <n v="12075.3"/>
    <s v="No Indexing"/>
    <n v="1"/>
    <n v="1"/>
    <n v="1"/>
    <n v="32268.11"/>
    <n v="11205.443647426033"/>
  </r>
  <r>
    <s v="202606"/>
    <s v="032"/>
    <s v="Gas"/>
    <s v="Gas General Plant"/>
    <x v="0"/>
    <s v="Include"/>
    <s v="G393 - Stores Equipment"/>
    <x v="20"/>
    <n v="0.47174007972370507"/>
    <s v="XX"/>
    <s v="Operations - AZ - Kingman"/>
    <s v="KINGM - Kingman"/>
    <n v="2010"/>
    <n v="12452.68"/>
    <m/>
    <n v="4839.33"/>
    <n v="7613.35"/>
    <s v="No Indexing"/>
    <n v="1"/>
    <n v="1"/>
    <n v="1"/>
    <n v="12452.68"/>
    <n v="5874.4282559737876"/>
  </r>
  <r>
    <s v="202606"/>
    <s v="032"/>
    <s v="Gas"/>
    <s v="Gas General Plant"/>
    <x v="0"/>
    <s v="Include"/>
    <s v="G394 - Tool, Shop, and Garage Equip"/>
    <x v="12"/>
    <n v="0.34726061264282393"/>
    <s v="XX"/>
    <s v="Operations - AZ - Flagstaff"/>
    <s v="FLAGW - Flagstaff Operations/Warehouse"/>
    <n v="2011"/>
    <n v="15462"/>
    <m/>
    <n v="9062.51"/>
    <n v="6399.49"/>
    <s v="No Indexing"/>
    <n v="1"/>
    <n v="1"/>
    <n v="1"/>
    <n v="15462"/>
    <n v="5369.3435926833436"/>
  </r>
  <r>
    <s v="202606"/>
    <s v="032"/>
    <s v="Gas"/>
    <s v="Gas General Plant"/>
    <x v="0"/>
    <s v="Include"/>
    <s v="G398 - Miscellaneous Equipment"/>
    <x v="22"/>
    <n v="0.24374129646131953"/>
    <s v="XX"/>
    <s v="Operations - AZ - Prescott"/>
    <s v="PRESC - Prescott"/>
    <n v="2006"/>
    <n v="2955.79"/>
    <m/>
    <n v="2216.1"/>
    <n v="739.69"/>
    <s v="No Indexing"/>
    <n v="1"/>
    <n v="1"/>
    <n v="1"/>
    <n v="2955.79"/>
    <n v="720.44808666740369"/>
  </r>
  <r>
    <s v="202606"/>
    <s v="032"/>
    <s v="Gas"/>
    <s v="Gas General Plant"/>
    <x v="0"/>
    <s v="Include"/>
    <s v="G394 - Tool, Shop, and Garage Equip"/>
    <x v="12"/>
    <n v="0.34726061264282393"/>
    <s v="XX"/>
    <s v="Operations - AZ - Show Low"/>
    <s v="SHOWL - Show Low"/>
    <n v="2012"/>
    <n v="4265.99"/>
    <m/>
    <n v="2229.64"/>
    <n v="2036.35"/>
    <s v="No Indexing"/>
    <n v="1"/>
    <n v="1"/>
    <n v="1"/>
    <n v="4265.99"/>
    <n v="1481.4103009281603"/>
  </r>
  <r>
    <s v="202606"/>
    <s v="032"/>
    <s v="Gas"/>
    <s v="Gas General Plant"/>
    <x v="0"/>
    <s v="Include"/>
    <s v="G398 - Miscellaneous Equipment"/>
    <x v="22"/>
    <n v="0.24374129646131953"/>
    <s v="XX"/>
    <s v="Operations - AZ - Kingman"/>
    <s v="KINGM - Kingman"/>
    <n v="2006"/>
    <n v="15898.69"/>
    <m/>
    <n v="10013.959999999999"/>
    <n v="5884.7300000000014"/>
    <s v="No Indexing"/>
    <n v="1"/>
    <n v="1"/>
    <n v="1"/>
    <n v="15898.69"/>
    <n v="3875.1673126366163"/>
  </r>
  <r>
    <s v="202606"/>
    <s v="032"/>
    <s v="Gas"/>
    <s v="Gas General Plant"/>
    <x v="0"/>
    <s v="Include"/>
    <s v="G394 - Tool, Shop, and Garage Equip"/>
    <x v="12"/>
    <n v="0.34726061264282393"/>
    <s v="XX"/>
    <s v="Operations - AZ - Santa Cruz"/>
    <s v="SCWHG - Santa Cruz Warehouse &amp; Engineering Gas"/>
    <n v="2012"/>
    <n v="3280.07"/>
    <m/>
    <n v="1229.3499999999999"/>
    <n v="2050.7200000000003"/>
    <s v="No Indexing"/>
    <n v="1"/>
    <n v="1"/>
    <n v="1"/>
    <n v="3280.07"/>
    <n v="1139.0391177113474"/>
  </r>
  <r>
    <s v="202606"/>
    <s v="032"/>
    <s v="Gas"/>
    <s v="Gas General Plant"/>
    <x v="0"/>
    <s v="Include"/>
    <s v="G394 - Tool, Shop, and Garage Equip"/>
    <x v="12"/>
    <n v="0.34726061264282393"/>
    <s v="XX"/>
    <s v="Operations - AZ - Kingman"/>
    <s v="KINGM - Kingman"/>
    <n v="2013"/>
    <n v="27169.040000000001"/>
    <m/>
    <n v="13682.47"/>
    <n v="13486.570000000002"/>
    <s v="No Indexing"/>
    <n v="1"/>
    <n v="1"/>
    <n v="1"/>
    <n v="27169.040000000001"/>
    <n v="9434.7374753173899"/>
  </r>
  <r>
    <s v="202606"/>
    <s v="032"/>
    <s v="Gas"/>
    <s v="Gas General Plant"/>
    <x v="0"/>
    <s v="Include"/>
    <s v="G398 - Miscellaneous Equipment"/>
    <x v="22"/>
    <n v="0.24374129646131953"/>
    <s v="XX"/>
    <s v="Operations - AZ - Lake Havasu"/>
    <s v="HAVAS - Havasu"/>
    <n v="2011"/>
    <n v="4096.8599999999997"/>
    <m/>
    <n v="1963.83"/>
    <n v="2133.0299999999997"/>
    <s v="No Indexing"/>
    <n v="1"/>
    <n v="1"/>
    <n v="1"/>
    <n v="4096.8599999999997"/>
    <n v="998.57396782052149"/>
  </r>
  <r>
    <s v="202606"/>
    <s v="032"/>
    <s v="Gas"/>
    <s v="Gas General Plant"/>
    <x v="0"/>
    <s v="Include"/>
    <s v="G394 - Tool, Shop, and Garage Equip"/>
    <x v="12"/>
    <n v="0.34726061264282393"/>
    <s v="XX"/>
    <s v="Operations - AZ - Lake Havasu"/>
    <s v="HAVAS - Havasu"/>
    <n v="2008"/>
    <n v="4662.74"/>
    <m/>
    <n v="3347"/>
    <n v="1315.7399999999998"/>
    <s v="No Indexing"/>
    <n v="1"/>
    <n v="1"/>
    <n v="1"/>
    <n v="4662.74"/>
    <n v="1619.1859489942008"/>
  </r>
  <r>
    <s v="202606"/>
    <s v="032"/>
    <s v="Gas"/>
    <s v="Gas General Plant"/>
    <x v="0"/>
    <s v="Include"/>
    <s v="G394 - Tool, Shop, and Garage Equip"/>
    <x v="12"/>
    <n v="0.34726061264282393"/>
    <s v="XX"/>
    <s v="Operations - AZ - Prescott"/>
    <s v="PRESC - Prescott"/>
    <n v="2015"/>
    <n v="39618.36"/>
    <m/>
    <n v="17973.41"/>
    <n v="21644.95"/>
    <s v="No Indexing"/>
    <n v="1"/>
    <n v="1"/>
    <n v="1"/>
    <n v="39618.36"/>
    <n v="13757.895965503951"/>
  </r>
  <r>
    <s v="202606"/>
    <s v="032"/>
    <s v="Gas"/>
    <s v="Gas General Plant"/>
    <x v="0"/>
    <s v="Include"/>
    <s v="G398 - Miscellaneous Equipment"/>
    <x v="22"/>
    <n v="0.24374129646131953"/>
    <s v="XX"/>
    <s v="Operations - AZ - Flagstaff"/>
    <s v="FLAGA - Flagstaff Admin"/>
    <n v="2013"/>
    <n v="5193.16"/>
    <m/>
    <n v="2986.1"/>
    <n v="2207.06"/>
    <s v="No Indexing"/>
    <n v="1"/>
    <n v="1"/>
    <n v="1"/>
    <n v="5193.16"/>
    <n v="1265.787551131066"/>
  </r>
  <r>
    <s v="202606"/>
    <s v="032"/>
    <s v="Gas"/>
    <s v="Gas General Plant"/>
    <x v="0"/>
    <s v="Include"/>
    <s v="G394 - Tool, Shop, and Garage Equip"/>
    <x v="12"/>
    <n v="0.34726061264282393"/>
    <s v="XX"/>
    <s v="Operations - AZ - Cottonwood"/>
    <s v="COTTN - Cottonwood"/>
    <n v="2015"/>
    <n v="3158.64"/>
    <m/>
    <n v="1435.04"/>
    <n v="1723.6"/>
    <s v="No Indexing"/>
    <n v="1"/>
    <n v="1"/>
    <n v="1"/>
    <n v="3158.64"/>
    <n v="1096.8712615181294"/>
  </r>
  <r>
    <s v="202606"/>
    <s v="032"/>
    <s v="Gas"/>
    <s v="Gas General Plant"/>
    <x v="0"/>
    <s v="Include"/>
    <s v="G394 - Tool, Shop, and Garage Equip"/>
    <x v="12"/>
    <n v="0.34726061264282393"/>
    <s v="XX"/>
    <s v="Operations - AZ - Show Low"/>
    <s v="SHOWL - Show Low"/>
    <n v="2015"/>
    <n v="9631.98"/>
    <m/>
    <n v="3955.44"/>
    <n v="5676.5399999999991"/>
    <s v="No Indexing"/>
    <n v="1"/>
    <n v="1"/>
    <n v="1"/>
    <n v="9631.98"/>
    <n v="3344.8072757634272"/>
  </r>
  <r>
    <s v="202606"/>
    <s v="032"/>
    <s v="Gas"/>
    <s v="Gas General Plant"/>
    <x v="0"/>
    <s v="Include"/>
    <s v="G391 - Office Furniture and Equip"/>
    <x v="16"/>
    <n v="0.55164661503469203"/>
    <s v="OE"/>
    <s v="Operations - AZ - Show Low"/>
    <s v="SHOWL - Show Low"/>
    <n v="2017"/>
    <n v="2850"/>
    <m/>
    <n v="432.21"/>
    <n v="2417.79"/>
    <s v="No Indexing"/>
    <n v="1"/>
    <n v="1"/>
    <n v="1"/>
    <n v="2850"/>
    <n v="1572.1928528488722"/>
  </r>
  <r>
    <s v="202606"/>
    <s v="032"/>
    <s v="Gas"/>
    <s v="Gas Distribution Plant"/>
    <x v="0"/>
    <s v="Include"/>
    <s v="G385 - Indust Measr Reg Stat Equip"/>
    <x v="19"/>
    <n v="0.39278890683516676"/>
    <s v="XX"/>
    <s v="Unspecified"/>
    <s v="00000 - Unspecified AZ"/>
    <n v="2017"/>
    <n v="7442.27"/>
    <m/>
    <n v="1761.99"/>
    <n v="5680.2800000000007"/>
    <s v="No Indexing"/>
    <n v="1"/>
    <n v="1"/>
    <n v="1"/>
    <n v="7442.27"/>
    <n v="2923.2410976721567"/>
  </r>
  <r>
    <s v="202606"/>
    <s v="032"/>
    <s v="Gas"/>
    <s v="Gas General Plant"/>
    <x v="0"/>
    <s v="Include"/>
    <s v="G397 - Communication Equipment"/>
    <x v="5"/>
    <n v="0.45288665983949944"/>
    <s v="XX"/>
    <s v="UNSG AZ AMR &amp; Other Communication"/>
    <s v="AMRCG - Coconino Cnty Gas AMR Comm Network"/>
    <n v="2016"/>
    <n v="21062.67"/>
    <m/>
    <n v="14261.16"/>
    <n v="6801.5099999999984"/>
    <s v="No Indexing"/>
    <n v="1"/>
    <n v="1"/>
    <n v="1"/>
    <n v="21062.67"/>
    <n v="9539.0022636016292"/>
  </r>
  <r>
    <s v="202606"/>
    <s v="032"/>
    <s v="Gas"/>
    <s v="Gas Distribution Plant"/>
    <x v="0"/>
    <s v="Include"/>
    <s v="G376 - Mains"/>
    <x v="13"/>
    <n v="0.40359779215499247"/>
    <s v="XX"/>
    <s v="Unspecified"/>
    <s v="00000 - Unspecified AZ"/>
    <n v="2018"/>
    <n v="9882977.6600000001"/>
    <m/>
    <n v="1531959.06"/>
    <n v="8351018.5999999996"/>
    <s v="G - 43 : 376 Mains, Cast Iron"/>
    <n v="1688"/>
    <n v="892"/>
    <n v="1.89"/>
    <n v="18702316.469999999"/>
    <n v="7548213.6354759522"/>
  </r>
  <r>
    <s v="202606"/>
    <s v="032"/>
    <s v="Gas"/>
    <s v="Gas General Plant"/>
    <x v="0"/>
    <s v="Include"/>
    <s v="G394 - Tool, Shop, and Garage Equip"/>
    <x v="12"/>
    <n v="0.34726061264282393"/>
    <s v="XX"/>
    <s v="Operations - AZ - Cottonwood"/>
    <s v="COTTN - Cottonwood"/>
    <n v="2018"/>
    <n v="27374.13"/>
    <m/>
    <n v="9011.57"/>
    <n v="18362.560000000001"/>
    <s v="No Indexing"/>
    <n v="1"/>
    <n v="1"/>
    <n v="1"/>
    <n v="27374.13"/>
    <n v="9505.9571543643069"/>
  </r>
  <r>
    <s v="202606"/>
    <s v="032"/>
    <s v="Gas"/>
    <s v="Gas General Plant"/>
    <x v="0"/>
    <s v="Include"/>
    <s v="G390 - Structures and Improvements"/>
    <x v="2"/>
    <n v="0.24904501540006124"/>
    <s v="XX"/>
    <s v="Operations - AZ - Other Gas Loc"/>
    <s v="WILLM - Williams"/>
    <n v="2017"/>
    <n v="5200"/>
    <m/>
    <n v="899.49"/>
    <n v="4300.51"/>
    <s v="B - 2 :   Reinf. Conc. Bldg. Const."/>
    <n v="675"/>
    <n v="479"/>
    <n v="1.41"/>
    <n v="7327.77"/>
    <n v="1824.9445924981069"/>
  </r>
  <r>
    <s v="202606"/>
    <s v="032"/>
    <s v="Gas"/>
    <s v="Gas General Plant"/>
    <x v="0"/>
    <s v="Include"/>
    <s v="G396 - Power Operated Equipment"/>
    <x v="11"/>
    <n v="0.54297473900690851"/>
    <s v="XX"/>
    <s v="Operations - AZ - Prescott"/>
    <s v="PRESC - Prescott"/>
    <n v="2018"/>
    <n v="183508.71"/>
    <m/>
    <n v="87893.26"/>
    <n v="95615.45"/>
    <s v="No Indexing"/>
    <n v="1"/>
    <n v="1"/>
    <n v="1"/>
    <n v="183508.71"/>
    <n v="99640.593917744452"/>
  </r>
  <r>
    <s v="202606"/>
    <s v="032"/>
    <s v="Gas"/>
    <s v="Gas Distribution Plant"/>
    <x v="0"/>
    <s v="Include"/>
    <s v="G384 - House Regulatory Install"/>
    <x v="0"/>
    <n v="0.35620879944303163"/>
    <s v="XX"/>
    <s v="Unspecified"/>
    <s v="00000 - Unspecified AZ"/>
    <n v="2019"/>
    <n v="201858.66"/>
    <m/>
    <n v="38781.61"/>
    <n v="163077.04999999999"/>
    <s v="G - 54 : 384 House Reg Installation"/>
    <n v="1947"/>
    <n v="956"/>
    <n v="2.04"/>
    <n v="411107.54"/>
    <n v="146440.12326537809"/>
  </r>
  <r>
    <s v="202606"/>
    <s v="032"/>
    <s v="Gas"/>
    <s v="Gas Distribution Plant"/>
    <x v="0"/>
    <s v="Include"/>
    <s v="G385 - Indust Measr Reg Stat Equip"/>
    <x v="19"/>
    <n v="0.39278890683516676"/>
    <s v="XX"/>
    <s v="Unspecified"/>
    <s v="00000 - Unspecified AZ"/>
    <n v="2019"/>
    <n v="133533.07"/>
    <m/>
    <n v="23305.49"/>
    <n v="110227.58"/>
    <s v="No Indexing"/>
    <n v="1"/>
    <n v="1"/>
    <n v="1"/>
    <n v="133533.07"/>
    <n v="52450.308591643807"/>
  </r>
  <r>
    <s v="202606"/>
    <s v="032"/>
    <s v="Gas"/>
    <s v="Gas Intangible"/>
    <x v="0"/>
    <s v="Include"/>
    <s v="G302 - Franchise and Consents"/>
    <x v="25"/>
    <n v="0.18080879826634541"/>
    <s v="XX"/>
    <s v="Operations - AZ - Other Gas Loc"/>
    <s v="WILLM - Williams"/>
    <n v="2018"/>
    <n v="14266.22"/>
    <m/>
    <n v="1911.09"/>
    <n v="12355.13"/>
    <s v="No Indexing"/>
    <n v="1"/>
    <n v="1"/>
    <n v="1"/>
    <n v="14266.22"/>
    <n v="2579.458094003302"/>
  </r>
  <r>
    <s v="202606"/>
    <s v="032"/>
    <s v="Gas"/>
    <s v="Gas Intangible"/>
    <x v="0"/>
    <s v="Include"/>
    <s v="G302 - Franchise and Consents"/>
    <x v="25"/>
    <n v="0.18080879826634541"/>
    <s v="XX"/>
    <s v="Operations - AZ - Other Gas Loc"/>
    <s v="HOLBR - Holbrook"/>
    <n v="2018"/>
    <n v="15546.25"/>
    <m/>
    <n v="2082.5700000000002"/>
    <n v="13463.68"/>
    <s v="No Indexing"/>
    <n v="1"/>
    <n v="1"/>
    <n v="1"/>
    <n v="15546.25"/>
    <n v="2810.8987800481723"/>
  </r>
  <r>
    <s v="202606"/>
    <s v="032"/>
    <s v="Gas"/>
    <s v="Gas General Plant"/>
    <x v="0"/>
    <s v="Include"/>
    <s v="G391 - Office Furniture and Equip"/>
    <x v="16"/>
    <n v="0.55164661503469203"/>
    <s v="OE"/>
    <s v="Operations - AZ - Show Low"/>
    <s v="SHOWL - Show Low"/>
    <n v="2019"/>
    <n v="17526.330000000002"/>
    <m/>
    <n v="2344.2600000000002"/>
    <n v="15182.070000000002"/>
    <s v="No Indexing"/>
    <n v="1"/>
    <n v="1"/>
    <n v="1"/>
    <n v="17526.330000000002"/>
    <n v="9668.3406184809755"/>
  </r>
  <r>
    <s v="202606"/>
    <s v="032"/>
    <s v="Gas"/>
    <s v="Gas Distribution Plant"/>
    <x v="0"/>
    <s v="Include"/>
    <s v="G379 - Measr and Reg Stat Equip-Cty"/>
    <x v="10"/>
    <n v="0.3380707986361931"/>
    <s v="XX"/>
    <s v="Unspecified"/>
    <s v="00000 - Unspecified AZ"/>
    <n v="2019"/>
    <n v="3671.17"/>
    <m/>
    <n v="459.83"/>
    <n v="3211.34"/>
    <s v="G - 48 : 379 Meas&amp;Reg Sta Eq-City G"/>
    <n v="1223"/>
    <n v="744"/>
    <n v="1.64"/>
    <n v="6034.73"/>
    <n v="2040.1659906537934"/>
  </r>
  <r>
    <s v="202606"/>
    <s v="032"/>
    <s v="Gas"/>
    <s v="Gas General Plant"/>
    <x v="0"/>
    <s v="Include"/>
    <s v="G392 - Transportation Equipment"/>
    <x v="3"/>
    <n v="0.43183290679129122"/>
    <s v="C9"/>
    <s v="Unspecified"/>
    <s v="00000 - Unspecified AZ"/>
    <n v="2019"/>
    <n v="102881.91"/>
    <m/>
    <n v="36171.53"/>
    <n v="66710.38"/>
    <s v="No Indexing"/>
    <n v="1"/>
    <n v="1"/>
    <n v="1"/>
    <n v="102881.91"/>
    <n v="44427.794251540014"/>
  </r>
  <r>
    <s v="202606"/>
    <s v="032"/>
    <s v="Gas"/>
    <s v="Gas General Plant"/>
    <x v="0"/>
    <s v="Include"/>
    <s v="G394 - Tool, Shop, and Garage Equip"/>
    <x v="12"/>
    <n v="0.34726061264282393"/>
    <s v="XX"/>
    <s v="Operations - AZ - Flagstaff"/>
    <s v="FLAG0 - Flagstaff"/>
    <n v="2020"/>
    <n v="29544.01"/>
    <m/>
    <n v="5871.16"/>
    <n v="23672.85"/>
    <s v="No Indexing"/>
    <n v="1"/>
    <n v="1"/>
    <n v="1"/>
    <n v="29544.01"/>
    <n v="10259.471012525715"/>
  </r>
  <r>
    <s v="202606"/>
    <s v="032"/>
    <s v="Gas"/>
    <s v="Gas General Plant"/>
    <x v="0"/>
    <s v="Include"/>
    <s v="G397 - Communication Equipment"/>
    <x v="5"/>
    <n v="0.45288665983949944"/>
    <s v="XX"/>
    <s v="Operations - AZ - Flagstaff"/>
    <s v="FLAGA - Flagstaff Admin"/>
    <n v="2020"/>
    <n v="29542.28"/>
    <m/>
    <n v="12851.72"/>
    <n v="16690.559999999998"/>
    <s v="No Indexing"/>
    <n v="1"/>
    <n v="1"/>
    <n v="1"/>
    <n v="29542.28"/>
    <n v="13379.304513243247"/>
  </r>
  <r>
    <s v="202606"/>
    <s v="032"/>
    <s v="Gas"/>
    <s v="Gas General Plant"/>
    <x v="0"/>
    <s v="Include"/>
    <s v="G397 - Communication Equipment"/>
    <x v="5"/>
    <n v="0.45288665983949944"/>
    <s v="XX"/>
    <s v="Operations - AZ - Santa Cruz"/>
    <s v="SCWH2 - Santa Cruz Warehouse 2"/>
    <n v="2020"/>
    <n v="10319.83"/>
    <m/>
    <n v="4215.43"/>
    <n v="6104.4"/>
    <s v="No Indexing"/>
    <n v="1"/>
    <n v="1"/>
    <n v="1"/>
    <n v="10319.83"/>
    <n v="4673.7133388114617"/>
  </r>
  <r>
    <s v="202606"/>
    <s v="032"/>
    <s v="Gas"/>
    <s v="Gas Distribution Plant"/>
    <x v="0"/>
    <s v="Include"/>
    <s v="G380 - Services"/>
    <x v="7"/>
    <n v="0.41926855566498139"/>
    <s v="XX"/>
    <s v="Unspecified"/>
    <s v="00000 - Unspecified AZ"/>
    <n v="2021"/>
    <n v="6969745.8700000001"/>
    <m/>
    <n v="798955.82"/>
    <n v="6170790.0499999998"/>
    <s v="G - 49 : 380 Services, Steel"/>
    <n v="1036"/>
    <n v="772"/>
    <n v="1.34"/>
    <n v="9353182.2799999993"/>
    <n v="3921495.2254068973"/>
  </r>
  <r>
    <s v="202606"/>
    <s v="032"/>
    <s v="Gas"/>
    <s v="Gas General Plant"/>
    <x v="0"/>
    <s v="Include"/>
    <s v="G392 - Transportation Equipment"/>
    <x v="3"/>
    <n v="0.43183290679129122"/>
    <s v="C2"/>
    <s v="Unspecified"/>
    <s v="00000 - Unspecified AZ"/>
    <n v="2020"/>
    <n v="43612.54"/>
    <m/>
    <n v="43612.53"/>
    <n v="1.0000000002037268E-2"/>
    <s v="No Indexing"/>
    <n v="1"/>
    <n v="1"/>
    <n v="1"/>
    <n v="43612.54"/>
    <n v="18833.329920751461"/>
  </r>
  <r>
    <s v="202606"/>
    <s v="032"/>
    <s v="Gas"/>
    <s v="Gas Distribution Plant"/>
    <x v="0"/>
    <s v="Include"/>
    <s v="G384 - House Regulatory Install"/>
    <x v="0"/>
    <n v="0.35620879944303163"/>
    <s v="XX"/>
    <s v="Unspecified"/>
    <s v="00000 - Unspecified AZ"/>
    <n v="2021"/>
    <n v="164610.73000000001"/>
    <m/>
    <n v="22803.83"/>
    <n v="141806.90000000002"/>
    <s v="G - 54 : 384 House Reg Installation"/>
    <n v="1947"/>
    <n v="1305"/>
    <n v="1.49"/>
    <n v="245591.64"/>
    <n v="87481.903237645223"/>
  </r>
  <r>
    <s v="202606"/>
    <s v="032"/>
    <s v="Gas"/>
    <s v="Gas General Plant"/>
    <x v="0"/>
    <s v="Include"/>
    <s v="G397 - Communication Equipment"/>
    <x v="5"/>
    <n v="0.45288665983949944"/>
    <s v="XX"/>
    <s v="Operations - AZ - Santa Cruz"/>
    <s v="SCWH2 - Santa Cruz Warehouse 2"/>
    <n v="2021"/>
    <n v="659.04"/>
    <m/>
    <n v="223.99"/>
    <n v="435.04999999999995"/>
    <s v="No Indexing"/>
    <n v="1"/>
    <n v="1"/>
    <n v="1"/>
    <n v="659.04"/>
    <n v="298.47042430062368"/>
  </r>
  <r>
    <s v="202606"/>
    <s v="032"/>
    <s v="Gas"/>
    <s v="Gas Distribution Plant"/>
    <x v="0"/>
    <s v="Include"/>
    <s v="G375 - Structures and Improvements"/>
    <x v="9"/>
    <n v="0.14703551036705884"/>
    <s v="XX"/>
    <s v="Unspecified"/>
    <s v="00000 - Unspecified AZ"/>
    <n v="2021"/>
    <n v="12923.42"/>
    <m/>
    <n v="1271.71"/>
    <n v="11651.71"/>
    <s v="G - 42 : 375 Structures &amp; Improvmnt"/>
    <n v="673"/>
    <n v="575"/>
    <n v="1.17"/>
    <n v="15126.02"/>
    <n v="2224.0620705223396"/>
  </r>
  <r>
    <s v="202606"/>
    <s v="032"/>
    <s v="Gas"/>
    <s v="Gas General Plant"/>
    <x v="0"/>
    <s v="Include"/>
    <s v="G396 - Power Operated Equipment"/>
    <x v="11"/>
    <n v="0.54297473900690851"/>
    <s v="XX"/>
    <s v="Operations - AZ - Cottonwood"/>
    <s v="COTTN - Cottonwood"/>
    <n v="2020"/>
    <n v="69989.61"/>
    <m/>
    <n v="55934.26"/>
    <n v="14055.349999999999"/>
    <s v="No Indexing"/>
    <n v="1"/>
    <n v="1"/>
    <n v="1"/>
    <n v="69989.61"/>
    <n v="38002.590222945313"/>
  </r>
  <r>
    <s v="202606"/>
    <s v="032"/>
    <s v="Gas"/>
    <s v="Gas General Plant"/>
    <x v="0"/>
    <s v="Include"/>
    <s v="G392 - Transportation Equipment"/>
    <x v="3"/>
    <n v="0.43183290679129122"/>
    <s v="C2"/>
    <s v="Unspecified"/>
    <s v="00000 - Unspecified AZ"/>
    <n v="2021"/>
    <n v="130264.35"/>
    <m/>
    <n v="130260.27"/>
    <n v="4.0800000000017462"/>
    <s v="No Indexing"/>
    <n v="1"/>
    <n v="1"/>
    <n v="1"/>
    <n v="130264.35"/>
    <n v="56252.432911778138"/>
  </r>
  <r>
    <s v="202606"/>
    <s v="032"/>
    <s v="Gas"/>
    <s v="Gas General Plant"/>
    <x v="0"/>
    <s v="Include"/>
    <s v="G391 - Office Furniture and Equip"/>
    <x v="16"/>
    <n v="0.55164661503469203"/>
    <s v="CP"/>
    <s v="Operations - AZ - Flagstaff"/>
    <s v="FLAGA - Flagstaff Admin"/>
    <n v="2022"/>
    <n v="266144.71000000002"/>
    <m/>
    <n v="221851.27"/>
    <n v="44293.440000000031"/>
    <s v="No Indexing"/>
    <n v="1"/>
    <n v="1"/>
    <n v="1"/>
    <n v="266144.71000000002"/>
    <n v="146817.82838088975"/>
  </r>
  <r>
    <s v="202606"/>
    <s v="032"/>
    <s v="Gas"/>
    <s v="Gas Distribution Plant"/>
    <x v="0"/>
    <s v="Include"/>
    <s v="G380 - Services"/>
    <x v="7"/>
    <n v="0.41926855566498139"/>
    <s v="XX"/>
    <s v="Unspecified"/>
    <s v="00000 - Unspecified AZ"/>
    <n v="2022"/>
    <n v="10682389.84"/>
    <m/>
    <n v="937307.47"/>
    <n v="9745082.3699999992"/>
    <s v="G - 49 : 380 Services, Steel"/>
    <n v="1036"/>
    <n v="831"/>
    <n v="1.25"/>
    <n v="13317636.43"/>
    <n v="5583666.1908774385"/>
  </r>
  <r>
    <s v="202606"/>
    <s v="032"/>
    <s v="Gas"/>
    <s v="Gas Distribution Plant"/>
    <x v="0"/>
    <s v="Include"/>
    <s v="G376 - Mains"/>
    <x v="13"/>
    <n v="0.40359779215499247"/>
    <s v="XX"/>
    <s v="Unspecified"/>
    <s v="00000 - Unspecified AZ"/>
    <n v="2022"/>
    <n v="5977794.3399999999"/>
    <m/>
    <n v="433103.61"/>
    <n v="5544690.7299999995"/>
    <s v="G - 43 : 376 Mains, Cast Iron"/>
    <n v="1688"/>
    <n v="1236"/>
    <n v="1.37"/>
    <n v="8163848.5800000001"/>
    <n v="3294911.2623756705"/>
  </r>
  <r>
    <s v="202606"/>
    <s v="032"/>
    <s v="Gas"/>
    <s v="Gas General Plant"/>
    <x v="0"/>
    <s v="Include"/>
    <s v="G397 - Communication Equipment"/>
    <x v="5"/>
    <n v="0.45288665983949944"/>
    <s v="XX"/>
    <s v="Operations - AZ - Show Low"/>
    <s v="SHOWL - Show Low"/>
    <n v="2022"/>
    <n v="329239.92"/>
    <m/>
    <n v="71511.850000000006"/>
    <n v="257728.06999999998"/>
    <s v="No Indexing"/>
    <n v="1"/>
    <n v="1"/>
    <n v="1"/>
    <n v="329239.92"/>
    <n v="149108.36765462399"/>
  </r>
  <r>
    <s v="202606"/>
    <s v="032"/>
    <s v="Gas"/>
    <s v="Gas General Plant"/>
    <x v="0"/>
    <s v="Include"/>
    <s v="G391 - Office Furniture and Equip"/>
    <x v="16"/>
    <n v="0.55164661503469203"/>
    <s v="OE"/>
    <s v="Operations - AZ - Prescott"/>
    <s v="PRESC - Prescott"/>
    <n v="2022"/>
    <n v="936.63"/>
    <m/>
    <n v="205.98"/>
    <n v="730.65"/>
    <s v="No Indexing"/>
    <n v="1"/>
    <n v="1"/>
    <n v="1"/>
    <n v="936.63"/>
    <n v="516.68876903994362"/>
  </r>
  <r>
    <s v="202606"/>
    <s v="032"/>
    <s v="Gas"/>
    <s v="Gas General Plant"/>
    <x v="0"/>
    <s v="Include"/>
    <s v="G390 - Structures and Improvements"/>
    <x v="2"/>
    <n v="0.24904501540006124"/>
    <s v="XX"/>
    <s v="Operations - AZ - Flagstaff"/>
    <s v="FLAGA - Flagstaff Admin"/>
    <n v="2022"/>
    <n v="14493.81"/>
    <m/>
    <n v="1316.62"/>
    <n v="13177.189999999999"/>
    <s v="B - 2 :   Reinf. Conc. Bldg. Const."/>
    <n v="675"/>
    <n v="689"/>
    <n v="0.98"/>
    <n v="14199.31"/>
    <n v="3536.2673776202437"/>
  </r>
  <r>
    <s v="202606"/>
    <s v="032"/>
    <s v="Gas"/>
    <s v="Gas General Plant"/>
    <x v="0"/>
    <s v="Include"/>
    <s v="G390 - Structures and Improvements"/>
    <x v="2"/>
    <n v="0.24904501540006124"/>
    <s v="XX"/>
    <s v="Operations - AZ - Show Low"/>
    <s v="SHOWL - Show Low"/>
    <n v="2022"/>
    <n v="1395.83"/>
    <m/>
    <n v="110.81"/>
    <n v="1285.02"/>
    <s v="B - 2 :   Reinf. Conc. Bldg. Const."/>
    <n v="675"/>
    <n v="689"/>
    <n v="0.98"/>
    <n v="1367.47"/>
    <n v="340.56158720912174"/>
  </r>
  <r>
    <s v="202606"/>
    <s v="032"/>
    <s v="Gas"/>
    <s v="Gas General Plant"/>
    <x v="0"/>
    <s v="Include"/>
    <s v="G392 - Transportation Equipment"/>
    <x v="3"/>
    <n v="0.43183290679129122"/>
    <s v="C1"/>
    <s v="Unspecified"/>
    <s v="00000 - Unspecified AZ"/>
    <n v="2022"/>
    <n v="44704.74"/>
    <m/>
    <n v="43696.76"/>
    <n v="1007.9799999999959"/>
    <s v="No Indexing"/>
    <n v="1"/>
    <n v="1"/>
    <n v="1"/>
    <n v="44704.74"/>
    <n v="19304.977821548906"/>
  </r>
  <r>
    <s v="202606"/>
    <s v="032"/>
    <s v="Gas"/>
    <s v="Gas Distribution Plant"/>
    <x v="0"/>
    <s v="Include"/>
    <s v="G380 - Services"/>
    <x v="7"/>
    <n v="0.41926855566498139"/>
    <s v="XX"/>
    <s v="Unspecified"/>
    <s v="00000 - Unspecified AZ"/>
    <n v="2023"/>
    <n v="7051657.7699999996"/>
    <m/>
    <n v="443077.03"/>
    <n v="6608580.7399999993"/>
    <s v="G - 49 : 380 Services, Steel"/>
    <n v="1036"/>
    <n v="987"/>
    <n v="1.05"/>
    <n v="7401740.0700000003"/>
    <n v="3103316.8685565186"/>
  </r>
  <r>
    <s v="202606"/>
    <s v="032"/>
    <s v="Gas"/>
    <s v="Gas Distribution Plant"/>
    <x v="0"/>
    <s v="Include"/>
    <s v="G381 - Meters"/>
    <x v="1"/>
    <n v="0.1701755990530332"/>
    <s v="XX"/>
    <s v="Unspecified"/>
    <s v="00000 - Unspecified AZ"/>
    <n v="2023"/>
    <n v="2451178.7000000002"/>
    <m/>
    <n v="194013.07"/>
    <n v="2257165.6300000004"/>
    <s v="G - 51 : 381 Meters"/>
    <n v="352"/>
    <n v="591"/>
    <n v="0.6"/>
    <n v="1459923.69"/>
    <n v="248443.38851746471"/>
  </r>
  <r>
    <s v="202606"/>
    <s v="032"/>
    <s v="Gas"/>
    <s v="Gas Distribution Plant"/>
    <x v="0"/>
    <s v="Include"/>
    <s v="G382 - Meter Installations"/>
    <x v="6"/>
    <n v="4.068947554640568E-2"/>
    <s v="XX"/>
    <s v="Unspecified"/>
    <s v="00000 - Unspecified AZ"/>
    <n v="2023"/>
    <n v="689047.12"/>
    <m/>
    <n v="22539.49"/>
    <n v="666507.63"/>
    <s v="G - 52 : 382 Meter Installations"/>
    <n v="2076"/>
    <n v="1984"/>
    <n v="1.05"/>
    <n v="720998.9"/>
    <n v="29337.067110535394"/>
  </r>
  <r>
    <s v="202606"/>
    <s v="032"/>
    <s v="Gas"/>
    <s v="Gas Distribution Plant"/>
    <x v="0"/>
    <s v="Include"/>
    <s v="G384 - House Regulatory Install"/>
    <x v="0"/>
    <n v="0.35620879944303163"/>
    <s v="XX"/>
    <s v="Unspecified"/>
    <s v="00000 - Unspecified AZ"/>
    <n v="2023"/>
    <n v="177130.6"/>
    <m/>
    <n v="14885.29"/>
    <n v="162245.31"/>
    <s v="G - 54 : 384 House Reg Installation"/>
    <n v="1947"/>
    <n v="1859"/>
    <n v="1.05"/>
    <n v="185515.48"/>
    <n v="66082.246408897743"/>
  </r>
  <r>
    <s v="202606"/>
    <s v="032"/>
    <s v="Gas"/>
    <s v="Gas General Plant"/>
    <x v="0"/>
    <s v="Include"/>
    <s v="G390 - Structures and Improvements"/>
    <x v="2"/>
    <n v="0.24904501540006124"/>
    <s v="XX"/>
    <s v="Operations - AZ - Kingman"/>
    <s v="KINGM - Kingman"/>
    <n v="2022"/>
    <n v="7101.29"/>
    <m/>
    <n v="474.12"/>
    <n v="6627.17"/>
    <s v="B - 2 :   Reinf. Conc. Bldg. Const."/>
    <n v="675"/>
    <n v="689"/>
    <n v="0.98"/>
    <n v="6957"/>
    <n v="1732.6061721382262"/>
  </r>
  <r>
    <s v="202606"/>
    <s v="032"/>
    <s v="Gas"/>
    <s v="Gas General Plant"/>
    <x v="0"/>
    <s v="Include"/>
    <s v="G392 - Transportation Equipment"/>
    <x v="3"/>
    <n v="0.43183290679129122"/>
    <s v="C2"/>
    <s v="Unspecified"/>
    <s v="00000 - Unspecified AZ"/>
    <n v="2023"/>
    <n v="295861.49"/>
    <m/>
    <n v="89653.71"/>
    <n v="206207.77999999997"/>
    <s v="No Indexing"/>
    <n v="1"/>
    <n v="1"/>
    <n v="1"/>
    <n v="295861.49"/>
    <n v="127762.72723430254"/>
  </r>
  <r>
    <s v="202606"/>
    <s v="032"/>
    <s v="Gas"/>
    <s v="Gas Distribution Plant"/>
    <x v="0"/>
    <s v="Include"/>
    <s v="G378 - Measr and Reg Stat Equip-Gen"/>
    <x v="4"/>
    <n v="0.46834496815577242"/>
    <s v="XX"/>
    <s v="Unspecified"/>
    <s v="00000 - Unspecified AZ"/>
    <n v="2023"/>
    <n v="82847.81"/>
    <m/>
    <n v="5137.6099999999997"/>
    <n v="77710.2"/>
    <s v="G - 47 : 378 Meas &amp; Reg Sta Equip"/>
    <n v="1184"/>
    <n v="1148"/>
    <n v="1.03"/>
    <n v="85445.82"/>
    <n v="40018.119846943868"/>
  </r>
  <r>
    <s v="202606"/>
    <s v="032"/>
    <s v="Gas"/>
    <s v="Gas General Plant"/>
    <x v="0"/>
    <s v="Include"/>
    <s v="G390 - Structures and Improvements"/>
    <x v="2"/>
    <n v="0.24904501540006124"/>
    <s v="XX"/>
    <s v="Operations - AZ - Flagstaff"/>
    <s v="FLAGA - Flagstaff Admin"/>
    <n v="2023"/>
    <n v="28877.67"/>
    <m/>
    <n v="1735.24"/>
    <n v="27142.429999999997"/>
    <s v="B - 2 :   Reinf. Conc. Bldg. Const."/>
    <n v="675"/>
    <n v="675"/>
    <n v="1"/>
    <n v="28877.67"/>
    <n v="7191.8397698678864"/>
  </r>
  <r>
    <s v="202606"/>
    <s v="032"/>
    <s v="Gas"/>
    <s v="Gas General Plant"/>
    <x v="0"/>
    <s v="Include"/>
    <s v="G391 - Office Furniture and Equip"/>
    <x v="16"/>
    <n v="0.55164661503469203"/>
    <s v="CP"/>
    <s v="Operations - AZ - Flagstaff"/>
    <s v="FLAGA - Flagstaff Admin"/>
    <n v="2024"/>
    <n v="150663.73000000001"/>
    <m/>
    <n v="64059.27"/>
    <n v="86604.460000000021"/>
    <s v="No Indexing"/>
    <n v="1"/>
    <n v="1"/>
    <n v="1"/>
    <n v="150663.73000000001"/>
    <n v="83113.136663000783"/>
  </r>
  <r>
    <s v="202606"/>
    <s v="032"/>
    <s v="Gas"/>
    <s v="Gas Distribution Plant"/>
    <x v="0"/>
    <s v="Include"/>
    <s v="G383 - House Regulators"/>
    <x v="14"/>
    <n v="0.50413956378429226"/>
    <s v="XX"/>
    <s v="Unspecified"/>
    <s v="00000 - Unspecified AZ"/>
    <n v="2024"/>
    <n v="169610.46"/>
    <m/>
    <n v="9562.52"/>
    <n v="160047.94"/>
    <s v="G - 53 : 383 House Regulators"/>
    <n v="954"/>
    <n v="875"/>
    <n v="1.0900000000000001"/>
    <n v="184923.86"/>
    <n v="93227.434113707524"/>
  </r>
  <r>
    <s v="202606"/>
    <s v="032"/>
    <s v="Gas"/>
    <s v="Gas General Plant"/>
    <x v="0"/>
    <s v="Include"/>
    <s v="G392 - Transportation Equipment"/>
    <x v="3"/>
    <n v="0.43183290679129122"/>
    <s v="C3"/>
    <s v="Unspecified"/>
    <s v="00000 - Unspecified AZ"/>
    <n v="2024"/>
    <n v="1479268.98"/>
    <m/>
    <n v="987218.62"/>
    <n v="492050.36"/>
    <s v="No Indexing"/>
    <n v="1"/>
    <n v="1"/>
    <n v="1"/>
    <n v="1479268.98"/>
    <n v="638797.02355958847"/>
  </r>
  <r>
    <s v="202606"/>
    <s v="032"/>
    <s v="Gas"/>
    <s v="Gas General Plant"/>
    <x v="0"/>
    <s v="Include"/>
    <s v="G395 - Laboratory Equipment"/>
    <x v="26"/>
    <n v="0.29940093200424372"/>
    <s v="XX"/>
    <s v="Operations - AZ - Santa Cruz"/>
    <s v="SCWHG - Santa Cruz Warehouse &amp; Engineering Gas"/>
    <n v="2022"/>
    <n v="5848.49"/>
    <m/>
    <n v="2869.94"/>
    <n v="2978.5499999999997"/>
    <s v="No Indexing"/>
    <n v="1"/>
    <n v="1"/>
    <n v="1"/>
    <n v="5848.49"/>
    <n v="1751.0433568174992"/>
  </r>
  <r>
    <s v="202606"/>
    <s v="032"/>
    <s v="Gas"/>
    <s v="Gas General Plant"/>
    <x v="0"/>
    <s v="Include"/>
    <s v="G397 - Communication Equipment"/>
    <x v="5"/>
    <n v="0.45288665983949944"/>
    <s v="XX"/>
    <s v="Operations - AZ - Flagstaff"/>
    <s v="FLAGA - Flagstaff Admin"/>
    <n v="2024"/>
    <n v="24649.33"/>
    <m/>
    <n v="3425.16"/>
    <n v="21224.170000000002"/>
    <s v="No Indexing"/>
    <n v="1"/>
    <n v="1"/>
    <n v="1"/>
    <n v="24649.33"/>
    <n v="11163.352730981569"/>
  </r>
  <r>
    <s v="202606"/>
    <s v="032"/>
    <s v="Gas"/>
    <s v="Gas General Plant"/>
    <x v="0"/>
    <s v="Include"/>
    <s v="G391 - Office Furniture and Equip"/>
    <x v="16"/>
    <n v="0.55164661503469203"/>
    <s v="OE"/>
    <s v="Operations - AZ - Flagstaff"/>
    <s v="FLAGA - Flagstaff Admin"/>
    <n v="2024"/>
    <n v="4145.79"/>
    <m/>
    <n v="481.46"/>
    <n v="3664.33"/>
    <s v="No Indexing"/>
    <n v="1"/>
    <n v="1"/>
    <n v="1"/>
    <n v="4145.79"/>
    <n v="2287.011020144676"/>
  </r>
  <r>
    <s v="202606"/>
    <s v="032"/>
    <s v="Gas"/>
    <s v="Gas Intangible"/>
    <x v="1"/>
    <s v="Include"/>
    <s v="G302 - Franchise and Consents"/>
    <x v="25"/>
    <n v="0.18080879826634541"/>
    <s v="XX"/>
    <s v="Unspecified"/>
    <s v="SOUNI - Southern Union Gas Acquisition Adjustment"/>
    <n v="2003"/>
    <n v="20651.87"/>
    <m/>
    <n v="18832.72"/>
    <n v="1819.1499999999978"/>
    <s v="No Indexing"/>
    <n v="1"/>
    <n v="1"/>
    <n v="1"/>
    <n v="20651.87"/>
    <n v="3734.0397966527908"/>
  </r>
  <r>
    <s v="202606"/>
    <s v="032"/>
    <s v="Gas"/>
    <s v="Gas Distribution Plant"/>
    <x v="1"/>
    <s v="Include"/>
    <s v="G376 - Mains"/>
    <x v="13"/>
    <n v="0.40359779215499247"/>
    <s v="XX"/>
    <s v="Unspecified"/>
    <s v="SOUNI - Southern Union Gas Acquisition Adjustment"/>
    <n v="2003"/>
    <n v="11988346.449999999"/>
    <m/>
    <n v="5057279.63"/>
    <n v="6931066.8199999994"/>
    <s v="G - 43 : 376 Mains, Cast Iron"/>
    <n v="1688"/>
    <n v="341"/>
    <n v="4.95"/>
    <n v="59344072.75"/>
    <n v="23951136.739385251"/>
  </r>
  <r>
    <s v="202606"/>
    <s v="032"/>
    <s v="Gas"/>
    <s v="Gas Distribution Plant"/>
    <x v="1"/>
    <s v="Include"/>
    <s v="G382 - Meter Installations"/>
    <x v="6"/>
    <n v="4.068947554640568E-2"/>
    <s v="XX"/>
    <s v="Unspecified"/>
    <s v="SOUNI - Southern Union Gas Acquisition Adjustment"/>
    <n v="2003"/>
    <n v="6102.36"/>
    <m/>
    <n v="3335.04"/>
    <n v="2767.3199999999997"/>
    <s v="G - 52 : 382 Meter Installations"/>
    <n v="2076"/>
    <n v="392"/>
    <n v="5.3"/>
    <n v="32317.599999999999"/>
    <n v="1314.9861949185201"/>
  </r>
  <r>
    <s v="202606"/>
    <s v="032"/>
    <s v="Gas"/>
    <s v="Gas General Plant"/>
    <x v="0"/>
    <s v="Include"/>
    <s v="G392 - Transportation Equipment"/>
    <x v="3"/>
    <n v="0.43183290679129122"/>
    <s v="C2"/>
    <s v="Unspecified"/>
    <s v="00000 - Unspecified AZ"/>
    <n v="2024"/>
    <n v="192611.13"/>
    <m/>
    <n v="14089.05"/>
    <n v="178522.08000000002"/>
    <s v="No Indexing"/>
    <n v="1"/>
    <n v="1"/>
    <n v="1"/>
    <n v="192611.13"/>
    <n v="83175.824148255284"/>
  </r>
  <r>
    <s v="202606"/>
    <s v="032"/>
    <s v="Gas"/>
    <s v="Gas General Plant"/>
    <x v="0"/>
    <s v="Include"/>
    <s v="G391 - Office Furniture and Equip"/>
    <x v="16"/>
    <n v="0.55164661503469203"/>
    <s v="NT"/>
    <s v="Operations - AZ - Flagstaff"/>
    <s v="FLAGA - Flagstaff Admin"/>
    <n v="2025"/>
    <n v="654894.93999999994"/>
    <m/>
    <n v="137726.25"/>
    <n v="517168.68999999994"/>
    <s v="No Indexing"/>
    <n v="1"/>
    <n v="1"/>
    <n v="1"/>
    <n v="654894.93999999994"/>
    <n v="361270.57685434772"/>
  </r>
  <r>
    <s v="202606"/>
    <s v="032"/>
    <s v="Gas"/>
    <s v="Gas Distribution Plant"/>
    <x v="0"/>
    <s v="Include"/>
    <s v="G380 - Services"/>
    <x v="7"/>
    <n v="0.41926855566498139"/>
    <s v="XX"/>
    <s v="Unspecified"/>
    <s v="00000 - Unspecified AZ"/>
    <n v="2025"/>
    <n v="13176662.869999999"/>
    <m/>
    <n v="250169.7"/>
    <n v="12926493.17"/>
    <s v="G - 49 : 380 Services, Steel"/>
    <n v="1036"/>
    <n v="1036"/>
    <n v="1"/>
    <n v="13176662.869999999"/>
    <n v="5524560.4099892881"/>
  </r>
  <r>
    <s v="202606"/>
    <s v="032"/>
    <s v="Gas"/>
    <s v="Gas Distribution Plant"/>
    <x v="3"/>
    <s v="Include"/>
    <s v="G381 - Meters"/>
    <x v="1"/>
    <n v="0.1701755990530332"/>
    <s v="XX"/>
    <s v="Unspecified"/>
    <s v="00000 - Unspecified AZ"/>
    <n v="2025"/>
    <n v="4922.5"/>
    <m/>
    <n v="158.19999999999999"/>
    <n v="4764.3"/>
    <s v="G - 51 : 381 Meters"/>
    <n v="352"/>
    <n v="352"/>
    <n v="1"/>
    <n v="4922.5"/>
    <n v="837.68938633855589"/>
  </r>
  <r>
    <s v="202606"/>
    <s v="032"/>
    <s v="Gas"/>
    <s v="Gas Distribution Plant"/>
    <x v="3"/>
    <s v="Include"/>
    <s v="G374 - Land and Land Rights"/>
    <x v="23"/>
    <n v="-1.7269128751637088E-2"/>
    <s v="RWAZ"/>
    <s v="Unspecified"/>
    <s v="00000 - Unspecified AZ"/>
    <n v="2025"/>
    <n v="1656.61"/>
    <m/>
    <n v="17.850000000000001"/>
    <n v="1638.76"/>
    <s v="No Indexing"/>
    <n v="1"/>
    <n v="1"/>
    <n v="1"/>
    <n v="1656.61"/>
    <n v="-28.608211381249514"/>
  </r>
  <r>
    <s v="202606"/>
    <s v="032"/>
    <s v="Gas"/>
    <s v="Gas General Plant"/>
    <x v="0"/>
    <s v="Include"/>
    <s v="G392 - Transportation Equipment"/>
    <x v="3"/>
    <n v="0.43183290679129122"/>
    <s v="C1"/>
    <s v="Unspecified"/>
    <s v="00000 - Unspecified AZ"/>
    <n v="2025"/>
    <n v="321066.52"/>
    <m/>
    <n v="18708.71"/>
    <n v="302357.81"/>
    <s v="No Indexing"/>
    <n v="1"/>
    <n v="1"/>
    <n v="1"/>
    <n v="321066.52"/>
    <n v="138647.08860496426"/>
  </r>
  <r>
    <s v="202606"/>
    <s v="032"/>
    <s v="Gas"/>
    <s v="Gas Distribution Plant"/>
    <x v="0"/>
    <s v="Include"/>
    <s v="G378 - Measr and Reg Stat Equip-Gen"/>
    <x v="4"/>
    <n v="0.46834496815577242"/>
    <s v="XX"/>
    <s v="Unspecified"/>
    <s v="00000 - Unspecified AZ"/>
    <n v="2025"/>
    <n v="307248.48"/>
    <m/>
    <n v="5995.42"/>
    <n v="301253.06"/>
    <s v="G - 47 : 378 Meas &amp; Reg Sta Equip"/>
    <n v="1184"/>
    <n v="1184"/>
    <n v="1"/>
    <n v="307248.48"/>
    <n v="143898.27958150947"/>
  </r>
  <r>
    <s v="202606"/>
    <s v="032"/>
    <s v="Gas"/>
    <s v="Gas General Plant"/>
    <x v="0"/>
    <s v="Include"/>
    <s v="G390 - Structures and Improvements"/>
    <x v="2"/>
    <n v="0.24904501540006124"/>
    <s v="XX"/>
    <s v="Operations - AZ - Flagstaff"/>
    <s v="FLAGA - Flagstaff Admin"/>
    <n v="2025"/>
    <n v="205431.15"/>
    <m/>
    <n v="3248.3"/>
    <n v="202182.85"/>
    <s v="B - 2 :   Reinf. Conc. Bldg. Const."/>
    <n v="675"/>
    <n v="675"/>
    <n v="1"/>
    <n v="205431.15"/>
    <n v="51161.603915402287"/>
  </r>
  <r>
    <s v="202606"/>
    <s v="032"/>
    <s v="Gas"/>
    <s v="Gas General Plant"/>
    <x v="0"/>
    <s v="Include"/>
    <s v="G394 - Tool, Shop, and Garage Equip"/>
    <x v="12"/>
    <n v="0.34726061264282393"/>
    <s v="XX"/>
    <s v="Operations - AZ - Cottonwood"/>
    <s v="COTTN - Cottonwood"/>
    <n v="2026"/>
    <n v="48166.07"/>
    <m/>
    <n v="482.29"/>
    <n v="47683.78"/>
    <s v="No Indexing"/>
    <n v="1"/>
    <n v="1"/>
    <n v="1"/>
    <n v="48166.07"/>
    <n v="16726.178976797142"/>
  </r>
  <r>
    <s v="202606"/>
    <s v="032"/>
    <s v="Gas"/>
    <s v="Gas Distribution Plant"/>
    <x v="3"/>
    <s v="Include"/>
    <s v="G382 - Meter Installations"/>
    <x v="6"/>
    <n v="4.068947554640568E-2"/>
    <s v="XX"/>
    <s v="Unspecified"/>
    <s v="00000 - Unspecified AZ"/>
    <n v="2026"/>
    <n v="591.6"/>
    <m/>
    <n v="4.4800000000000004"/>
    <n v="587.12"/>
    <s v="G - 52 : 382 Meter Installations"/>
    <n v="2076"/>
    <n v="2076"/>
    <n v="1"/>
    <n v="591.6"/>
    <n v="24.071893733253603"/>
  </r>
  <r>
    <s v="202606"/>
    <s v="032"/>
    <s v="Gas"/>
    <s v="Gas General Plant"/>
    <x v="3"/>
    <s v="Include"/>
    <s v="G394 - Tool, Shop, and Garage Equip"/>
    <x v="12"/>
    <n v="0.34726061264282393"/>
    <s v="XX"/>
    <s v="Operations - AZ - Cottonwood"/>
    <s v="COTTN - Cottonwood"/>
    <n v="2026"/>
    <n v="190913.69"/>
    <m/>
    <n v="1911.64"/>
    <n v="189002.05"/>
    <s v="No Indexing"/>
    <n v="1"/>
    <n v="1"/>
    <n v="1"/>
    <n v="190913.69"/>
    <n v="66296.804951302169"/>
  </r>
  <r>
    <s v="202606"/>
    <s v="032"/>
    <s v="Gas"/>
    <s v="Gas General Plant"/>
    <x v="0"/>
    <s v="Include"/>
    <s v="G392 - Transportation Equipment"/>
    <x v="3"/>
    <n v="0.43183290679129122"/>
    <s v="C1"/>
    <s v="Unspecified"/>
    <s v="00000 - Unspecified AZ"/>
    <n v="2019"/>
    <n v="39841.160000000003"/>
    <m/>
    <n v="39841.160000000003"/>
    <n v="0"/>
    <s v="No Indexing"/>
    <n v="1"/>
    <n v="1"/>
    <n v="1"/>
    <n v="39841.160000000003"/>
    <n v="17204.723932736921"/>
  </r>
  <r>
    <s v="202606"/>
    <s v="032"/>
    <s v="Gas"/>
    <s v="Gas General Plant"/>
    <x v="0"/>
    <s v="Include"/>
    <s v="G396 - Power Operated Equipment"/>
    <x v="11"/>
    <n v="0.54297473900690851"/>
    <s v="XX"/>
    <s v="Operations - AZ - Santa Cruz"/>
    <s v="SCWHG - Santa Cruz Warehouse &amp; Engineering Gas"/>
    <n v="2026"/>
    <n v="50260.37"/>
    <m/>
    <n v="785.93"/>
    <n v="49474.44"/>
    <s v="No Indexing"/>
    <n v="1"/>
    <n v="1"/>
    <n v="1"/>
    <n v="50260.37"/>
    <n v="27290.111283140657"/>
  </r>
  <r>
    <s v="202606"/>
    <s v="032"/>
    <s v="Gas"/>
    <s v="Gas General Plant"/>
    <x v="0"/>
    <s v="Include"/>
    <s v="G391 - Office Furniture and Equip"/>
    <x v="16"/>
    <n v="0.55164661503469203"/>
    <s v="CP"/>
    <s v="Operations - AZ - Flagstaff"/>
    <s v="FLAGA - Flagstaff Admin"/>
    <n v="2026"/>
    <n v="14854.16"/>
    <m/>
    <n v="751.97"/>
    <n v="14102.19"/>
    <s v="No Indexing"/>
    <n v="1"/>
    <n v="1"/>
    <n v="1"/>
    <n v="14854.16"/>
    <n v="8194.2470831837218"/>
  </r>
  <r>
    <s v="202606"/>
    <s v="032"/>
    <s v="Gas"/>
    <s v="Gas General Plant"/>
    <x v="3"/>
    <s v="Include"/>
    <s v="G390 - Structures and Improvements"/>
    <x v="2"/>
    <n v="0.24904501540006124"/>
    <s v="XX"/>
    <s v="Operations - AZ - Prescott"/>
    <s v="PRESC - Prescott"/>
    <n v="2026"/>
    <n v="7480"/>
    <m/>
    <n v="26.91"/>
    <n v="7453.09"/>
    <s v="B - 2 :   Reinf. Conc. Bldg. Const."/>
    <n v="675"/>
    <n v="675"/>
    <n v="1"/>
    <n v="7480"/>
    <n v="1862.8567151924581"/>
  </r>
  <r>
    <s v="202606"/>
    <s v="032"/>
    <s v="Gas"/>
    <s v="Gas General Plant"/>
    <x v="0"/>
    <s v="Include"/>
    <s v="G392 - Transportation Equipment"/>
    <x v="3"/>
    <n v="0.43183290679129122"/>
    <s v="C9"/>
    <s v="Unspecified"/>
    <s v="00000 - Unspecified AZ"/>
    <n v="2013"/>
    <n v="41767.71"/>
    <m/>
    <n v="28844.2"/>
    <n v="12923.509999999998"/>
    <s v="No Indexing"/>
    <n v="1"/>
    <n v="1"/>
    <n v="1"/>
    <n v="41767.71"/>
    <n v="18036.671619315683"/>
  </r>
  <r>
    <s v="202606"/>
    <s v="032"/>
    <s v="Gas"/>
    <s v="Gas Distribution Plant"/>
    <x v="0"/>
    <s v="Include"/>
    <s v="G376 - Mains"/>
    <x v="13"/>
    <n v="0.40359779215499247"/>
    <s v="XX"/>
    <s v="Unspecified"/>
    <s v="00000 - Unspecified AZ"/>
    <n v="2014"/>
    <n v="2644589.08"/>
    <m/>
    <n v="648780.81999999995"/>
    <n v="1995808.2600000002"/>
    <s v="G - 43 : 376 Mains, Cast Iron"/>
    <n v="1688"/>
    <n v="803"/>
    <n v="2.1"/>
    <n v="5559235.8200000003"/>
    <n v="2243695.3030209495"/>
  </r>
  <r>
    <s v="202606"/>
    <s v="032"/>
    <s v="Gas"/>
    <s v="Gas General Plant"/>
    <x v="0"/>
    <s v="Include"/>
    <s v="G397 - Communication Equipment"/>
    <x v="5"/>
    <n v="0.45288665983949944"/>
    <s v="XX"/>
    <s v="Operations - AZ - Show Low"/>
    <s v="SHOWL - Show Low"/>
    <n v="2015"/>
    <n v="37956.910000000003"/>
    <m/>
    <n v="22671.95"/>
    <n v="15284.960000000003"/>
    <s v="No Indexing"/>
    <n v="1"/>
    <n v="1"/>
    <n v="1"/>
    <n v="37956.910000000003"/>
    <n v="17190.178187728496"/>
  </r>
  <r>
    <s v="202606"/>
    <s v="032"/>
    <s v="Gas"/>
    <s v="Gas General Plant"/>
    <x v="0"/>
    <s v="Include"/>
    <s v="G398 - Miscellaneous Equipment"/>
    <x v="22"/>
    <n v="0.24374129646131953"/>
    <s v="XX"/>
    <s v="Operations - AZ - Prescott"/>
    <s v="PRESC - Prescott"/>
    <n v="2014"/>
    <n v="1201.8699999999999"/>
    <m/>
    <n v="520.37"/>
    <n v="681.49999999999989"/>
    <s v="No Indexing"/>
    <n v="1"/>
    <n v="1"/>
    <n v="1"/>
    <n v="1201.8699999999999"/>
    <n v="292.94535197796608"/>
  </r>
  <r>
    <s v="202606"/>
    <s v="032"/>
    <s v="Gas"/>
    <s v="Gas Distribution Plant"/>
    <x v="0"/>
    <s v="Include"/>
    <s v="G384 - House Regulatory Install"/>
    <x v="0"/>
    <n v="0.35620879944303163"/>
    <s v="XX"/>
    <s v="Unspecified"/>
    <s v="00000 - Unspecified AZ"/>
    <n v="2012"/>
    <n v="188068.81"/>
    <m/>
    <n v="70802.7"/>
    <n v="117266.11"/>
    <s v="G - 54 : 384 House Reg Installation"/>
    <n v="1947"/>
    <n v="894"/>
    <n v="2.1800000000000002"/>
    <n v="409586.1"/>
    <n v="145898.1729495535"/>
  </r>
  <r>
    <s v="202606"/>
    <s v="032"/>
    <s v="Gas"/>
    <s v="Gas Distribution Plant"/>
    <x v="0"/>
    <s v="Include"/>
    <s v="G384 - House Regulatory Install"/>
    <x v="0"/>
    <n v="0.35620879944303163"/>
    <s v="XX"/>
    <s v="Unspecified"/>
    <s v="00000 - Unspecified AZ"/>
    <n v="2010"/>
    <n v="136541.16"/>
    <m/>
    <n v="58614.57"/>
    <n v="77926.59"/>
    <s v="G - 54 : 384 House Reg Installation"/>
    <n v="1947"/>
    <n v="716"/>
    <n v="2.72"/>
    <n v="371292.79"/>
    <n v="132257.75896775365"/>
  </r>
  <r>
    <s v="202606"/>
    <s v="032"/>
    <s v="Gas"/>
    <s v="Gas Distribution Plant"/>
    <x v="0"/>
    <s v="Include"/>
    <s v="G383 - House Regulators"/>
    <x v="14"/>
    <n v="0.50413956378429226"/>
    <s v="XX"/>
    <s v="Unspecified"/>
    <s v="00000 - Unspecified AZ"/>
    <n v="2011"/>
    <n v="110623.16"/>
    <m/>
    <n v="46898.01"/>
    <n v="63725.15"/>
    <s v="G - 53 : 383 House Regulators"/>
    <n v="954"/>
    <n v="430"/>
    <n v="2.2200000000000002"/>
    <n v="245429.06"/>
    <n v="123730.49924838889"/>
  </r>
  <r>
    <s v="202606"/>
    <s v="032"/>
    <s v="Gas"/>
    <s v="Gas General Plant"/>
    <x v="0"/>
    <s v="Include"/>
    <s v="G390 - Structures and Improvements"/>
    <x v="2"/>
    <n v="0.24904501540006124"/>
    <s v="XX"/>
    <s v="Operations - AZ - Kingman"/>
    <s v="KINGM - Kingman"/>
    <n v="2012"/>
    <n v="28773.34"/>
    <m/>
    <n v="9323.08"/>
    <n v="19450.260000000002"/>
    <s v="B - 2 :   Reinf. Conc. Bldg. Const."/>
    <n v="675"/>
    <n v="446"/>
    <n v="1.51"/>
    <n v="43547.1"/>
    <n v="10845.188190128007"/>
  </r>
  <r>
    <s v="202606"/>
    <s v="032"/>
    <s v="Gas"/>
    <s v="Gas Distribution Plant"/>
    <x v="0"/>
    <s v="Include"/>
    <s v="G385 - Indust Measr Reg Stat Equip"/>
    <x v="19"/>
    <n v="0.39278890683516676"/>
    <s v="XX"/>
    <s v="Unspecified"/>
    <s v="00000 - Unspecified AZ"/>
    <n v="2009"/>
    <n v="303668.59999999998"/>
    <m/>
    <n v="153886.78"/>
    <n v="149781.81999999998"/>
    <s v="No Indexing"/>
    <n v="1"/>
    <n v="1"/>
    <n v="1"/>
    <n v="303668.59999999998"/>
    <n v="119277.65743416551"/>
  </r>
  <r>
    <s v="202606"/>
    <s v="032"/>
    <s v="Gas"/>
    <s v="Gas Distribution Plant"/>
    <x v="0"/>
    <s v="Include"/>
    <s v="G378 - Measr and Reg Stat Equip-Gen"/>
    <x v="4"/>
    <n v="0.46834496815577242"/>
    <s v="XX"/>
    <s v="Unspecified"/>
    <s v="00000 - Unspecified AZ"/>
    <n v="2010"/>
    <n v="270216.57"/>
    <m/>
    <n v="111443.55"/>
    <n v="158773.02000000002"/>
    <s v="G - 47 : 378 Meas &amp; Reg Sta Equip"/>
    <n v="1184"/>
    <n v="528"/>
    <n v="2.2400000000000002"/>
    <n v="605940.18999999994"/>
    <n v="283789.03898985265"/>
  </r>
  <r>
    <s v="202606"/>
    <s v="032"/>
    <s v="Gas"/>
    <s v="Gas Distribution Plant"/>
    <x v="0"/>
    <s v="Include"/>
    <s v="G385 - Indust Measr Reg Stat Equip"/>
    <x v="19"/>
    <n v="0.39278890683516676"/>
    <s v="XX"/>
    <s v="Unspecified"/>
    <s v="00000 - Unspecified AZ"/>
    <n v="2012"/>
    <n v="273417.42"/>
    <m/>
    <n v="110719.97"/>
    <n v="162697.44999999998"/>
    <s v="No Indexing"/>
    <n v="1"/>
    <n v="1"/>
    <n v="1"/>
    <n v="273417.42"/>
    <n v="107395.32951149165"/>
  </r>
  <r>
    <s v="202606"/>
    <s v="032"/>
    <s v="Gas"/>
    <s v="Gas Distribution Plant"/>
    <x v="0"/>
    <s v="Include"/>
    <s v="G380 - Services"/>
    <x v="7"/>
    <n v="0.41926855566498139"/>
    <s v="XX"/>
    <s v="Unspecified"/>
    <s v="00000 - Unspecified AZ"/>
    <n v="2006"/>
    <n v="6066143.7599999998"/>
    <m/>
    <n v="3918931.39"/>
    <n v="2147212.3699999996"/>
    <s v="G - 49 : 380 Services, Steel"/>
    <n v="1036"/>
    <n v="442"/>
    <n v="2.34"/>
    <n v="14218382.210000001"/>
    <n v="5961320.5730793662"/>
  </r>
  <r>
    <s v="202606"/>
    <s v="032"/>
    <s v="Gas"/>
    <s v="Gas General Plant"/>
    <x v="0"/>
    <s v="Include"/>
    <s v="G392 - Transportation Equipment"/>
    <x v="3"/>
    <n v="0.43183290679129122"/>
    <s v="C1"/>
    <s v="Unspecified"/>
    <s v="00000 - Unspecified AZ"/>
    <n v="2011"/>
    <n v="79464.38"/>
    <m/>
    <n v="79464.38"/>
    <n v="0"/>
    <s v="No Indexing"/>
    <n v="1"/>
    <n v="1"/>
    <n v="1"/>
    <n v="79464.38"/>
    <n v="34315.33420176775"/>
  </r>
  <r>
    <s v="202606"/>
    <s v="032"/>
    <s v="Gas"/>
    <s v="Gas Distribution Plant"/>
    <x v="0"/>
    <s v="Include"/>
    <s v="G385 - Indust Measr Reg Stat Equip"/>
    <x v="19"/>
    <n v="0.39278890683516676"/>
    <s v="XX"/>
    <s v="Unspecified"/>
    <s v="00000 - Unspecified AZ"/>
    <n v="2005"/>
    <n v="120226.44"/>
    <m/>
    <n v="76070.929999999993"/>
    <n v="44155.510000000009"/>
    <s v="No Indexing"/>
    <n v="1"/>
    <n v="1"/>
    <n v="1"/>
    <n v="120226.44"/>
    <n v="47223.611940283765"/>
  </r>
  <r>
    <s v="202606"/>
    <s v="032"/>
    <s v="Gas"/>
    <s v="Gas General Plant"/>
    <x v="0"/>
    <s v="Include"/>
    <s v="G392 - Transportation Equipment"/>
    <x v="3"/>
    <n v="0.43183290679129122"/>
    <s v="C2"/>
    <s v="Unspecified"/>
    <s v="00000 - Unspecified AZ"/>
    <n v="2011"/>
    <n v="43279.21"/>
    <m/>
    <n v="919.07"/>
    <n v="42360.14"/>
    <s v="No Indexing"/>
    <n v="1"/>
    <n v="1"/>
    <n v="1"/>
    <n v="43279.21"/>
    <n v="18689.387057930719"/>
  </r>
  <r>
    <s v="202606"/>
    <s v="032"/>
    <s v="Gas"/>
    <s v="Gas Distribution Plant"/>
    <x v="0"/>
    <s v="Include"/>
    <s v="G375 - Structures and Improvements"/>
    <x v="9"/>
    <n v="0.14703551036705884"/>
    <s v="XX"/>
    <s v="Unspecified"/>
    <s v="00000 - Unspecified AZ"/>
    <n v="2011"/>
    <n v="30052.06"/>
    <m/>
    <n v="6586.37"/>
    <n v="23465.690000000002"/>
    <s v="G - 42 : 375 Structures &amp; Improvmnt"/>
    <n v="673"/>
    <n v="409"/>
    <n v="1.65"/>
    <n v="49449.97"/>
    <n v="7270.9015765857484"/>
  </r>
  <r>
    <s v="202606"/>
    <s v="032"/>
    <s v="Gas"/>
    <s v="Gas General Plant"/>
    <x v="0"/>
    <s v="Include"/>
    <s v="G397 - Communication Equipment"/>
    <x v="5"/>
    <n v="0.45288665983949944"/>
    <s v="XX"/>
    <s v="Operations - AZ - Flagstaff"/>
    <s v="FLAGA - Flagstaff Admin"/>
    <n v="2013"/>
    <n v="107579.95"/>
    <m/>
    <n v="97167.1"/>
    <n v="10412.849999999991"/>
    <s v="No Indexing"/>
    <n v="1"/>
    <n v="1"/>
    <n v="1"/>
    <n v="107579.95"/>
    <n v="48721.524221200358"/>
  </r>
  <r>
    <s v="202606"/>
    <s v="032"/>
    <s v="Gas"/>
    <s v="Gas General Plant"/>
    <x v="0"/>
    <s v="Include"/>
    <s v="G398 - Miscellaneous Equipment"/>
    <x v="22"/>
    <n v="0.24374129646131953"/>
    <s v="XX"/>
    <s v="Operations - AZ - Flagstaff"/>
    <s v="FLAGA - Flagstaff Admin"/>
    <n v="2015"/>
    <n v="1659.34"/>
    <m/>
    <n v="806.35"/>
    <n v="852.9899999999999"/>
    <s v="No Indexing"/>
    <n v="1"/>
    <n v="1"/>
    <n v="1"/>
    <n v="1659.34"/>
    <n v="404.44968287012591"/>
  </r>
  <r>
    <s v="202606"/>
    <s v="032"/>
    <s v="Gas"/>
    <s v="Gas General Plant"/>
    <x v="0"/>
    <s v="Include"/>
    <s v="G394 - Tool, Shop, and Garage Equip"/>
    <x v="12"/>
    <n v="0.34726061264282393"/>
    <s v="XX"/>
    <s v="Operations - AZ - Kingman"/>
    <s v="KINGM - Kingman"/>
    <n v="2014"/>
    <n v="66235.789999999994"/>
    <m/>
    <n v="30790.82"/>
    <n v="35444.969999999994"/>
    <s v="No Indexing"/>
    <n v="1"/>
    <n v="1"/>
    <n v="1"/>
    <n v="66235.789999999994"/>
    <n v="23001.08101428143"/>
  </r>
  <r>
    <s v="202606"/>
    <s v="032"/>
    <s v="Gas"/>
    <s v="Gas Distribution Plant"/>
    <x v="0"/>
    <s v="Include"/>
    <s v="G376 - Mains"/>
    <x v="13"/>
    <n v="0.40359779215499247"/>
    <s v="XX"/>
    <s v="Unspecified"/>
    <s v="00000 - Unspecified AZ"/>
    <n v="2003"/>
    <n v="6903362.0899999999"/>
    <m/>
    <n v="3502218.77"/>
    <n v="3401143.32"/>
    <s v="G - 43 : 376 Mains, Cast Iron"/>
    <n v="1688"/>
    <n v="341"/>
    <n v="4.95"/>
    <n v="34172654.57"/>
    <n v="13792007.936527213"/>
  </r>
  <r>
    <s v="202606"/>
    <s v="032"/>
    <s v="Gas"/>
    <s v="Gas Distribution Plant"/>
    <x v="0"/>
    <s v="Include"/>
    <s v="G376 - Mains"/>
    <x v="13"/>
    <n v="0.40359779215499247"/>
    <s v="XX"/>
    <s v="Unspecified"/>
    <s v="00000 - Unspecified AZ"/>
    <n v="1987"/>
    <n v="1030797.64"/>
    <m/>
    <n v="835455.09"/>
    <n v="195342.55000000005"/>
    <s v="G - 43 : 376 Mains, Cast Iron"/>
    <n v="1688"/>
    <n v="249"/>
    <n v="6.78"/>
    <n v="6987897.25"/>
    <n v="2820299.9019059436"/>
  </r>
  <r>
    <s v="202606"/>
    <s v="032"/>
    <s v="Gas"/>
    <s v="Gas Distribution Plant"/>
    <x v="0"/>
    <s v="Include"/>
    <s v="G376 - Mains"/>
    <x v="13"/>
    <n v="0.40359779215499247"/>
    <s v="XX"/>
    <s v="Unspecified"/>
    <s v="00000 - Unspecified AZ"/>
    <n v="1997"/>
    <n v="1463423.12"/>
    <m/>
    <n v="934970.95"/>
    <n v="528452.17000000016"/>
    <s v="G - 43 : 376 Mains, Cast Iron"/>
    <n v="1688"/>
    <n v="297"/>
    <n v="5.68"/>
    <n v="8317367.7699999996"/>
    <n v="3356871.2685130932"/>
  </r>
  <r>
    <s v="202606"/>
    <s v="032"/>
    <s v="Gas"/>
    <s v="Gas Distribution Plant"/>
    <x v="0"/>
    <s v="Include"/>
    <s v="G376 - Mains"/>
    <x v="13"/>
    <n v="0.40359779215499247"/>
    <s v="XX"/>
    <s v="Unspecified"/>
    <s v="00000 - Unspecified AZ"/>
    <n v="1979"/>
    <n v="224670.87"/>
    <m/>
    <n v="202105.77"/>
    <n v="22565.100000000006"/>
    <s v="G - 43 : 376 Mains, Cast Iron"/>
    <n v="1688"/>
    <n v="189"/>
    <n v="8.93"/>
    <n v="2006584.28"/>
    <n v="809852.98518091522"/>
  </r>
  <r>
    <s v="202606"/>
    <s v="032"/>
    <s v="Gas"/>
    <s v="Gas Distribution Plant"/>
    <x v="0"/>
    <s v="Include"/>
    <s v="G376 - Mains"/>
    <x v="13"/>
    <n v="0.40359779215499247"/>
    <s v="XX"/>
    <s v="Unspecified"/>
    <s v="00000 - Unspecified AZ"/>
    <n v="1993"/>
    <n v="295607.96000000002"/>
    <m/>
    <n v="211543.48"/>
    <n v="84064.48000000001"/>
    <s v="G - 43 : 376 Mains, Cast Iron"/>
    <n v="1688"/>
    <n v="286"/>
    <n v="5.9"/>
    <n v="1744707.12"/>
    <n v="704159.94158909551"/>
  </r>
  <r>
    <s v="202606"/>
    <s v="032"/>
    <s v="Gas"/>
    <s v="Gas Distribution Plant"/>
    <x v="0"/>
    <s v="Include"/>
    <s v="G376 - Mains"/>
    <x v="13"/>
    <n v="0.40359779215499247"/>
    <s v="XX"/>
    <s v="Unspecified"/>
    <s v="00000 - Unspecified AZ"/>
    <n v="1955"/>
    <n v="21769.79"/>
    <m/>
    <n v="21585.31"/>
    <n v="184.47999999999956"/>
    <s v="G - 43 : 376 Mains, Cast Iron"/>
    <n v="1688"/>
    <n v="64"/>
    <n v="26.38"/>
    <n v="574178.21"/>
    <n v="231737.05785950561"/>
  </r>
  <r>
    <s v="202606"/>
    <s v="032"/>
    <s v="Gas"/>
    <s v="Gas Distribution Plant"/>
    <x v="0"/>
    <s v="Include"/>
    <s v="G376 - Mains"/>
    <x v="13"/>
    <n v="0.40359779215499247"/>
    <s v="XX"/>
    <s v="Unspecified"/>
    <s v="00000 - Unspecified AZ"/>
    <n v="1975"/>
    <n v="324660.8"/>
    <m/>
    <n v="302082.65000000002"/>
    <n v="22578.149999999965"/>
    <s v="G - 43 : 376 Mains, Cast Iron"/>
    <n v="1688"/>
    <n v="159"/>
    <n v="10.62"/>
    <n v="3446713.4"/>
    <n v="1391085.9184310273"/>
  </r>
  <r>
    <s v="202606"/>
    <s v="032"/>
    <s v="Gas"/>
    <s v="Gas Distribution Plant"/>
    <x v="0"/>
    <s v="Include"/>
    <s v="G376 - Mains"/>
    <x v="13"/>
    <n v="0.40359779215499247"/>
    <s v="XX"/>
    <s v="Unspecified"/>
    <s v="00000 - Unspecified AZ"/>
    <n v="2004"/>
    <n v="6268607.4400000004"/>
    <m/>
    <n v="3033930.59"/>
    <n v="3234676.8500000006"/>
    <s v="G - 43 : 376 Mains, Cast Iron"/>
    <n v="1688"/>
    <n v="339"/>
    <n v="4.9800000000000004"/>
    <n v="31213596.93"/>
    <n v="12597738.806163851"/>
  </r>
  <r>
    <s v="202606"/>
    <s v="032"/>
    <s v="Gas"/>
    <s v="Gas Distribution Plant"/>
    <x v="0"/>
    <s v="Include"/>
    <s v="G379 - Measr and Reg Stat Equip-Cty"/>
    <x v="10"/>
    <n v="0.3380707986361931"/>
    <s v="XX"/>
    <s v="Unspecified"/>
    <s v="00000 - Unspecified AZ"/>
    <n v="1970"/>
    <n v="382.72"/>
    <m/>
    <n v="299.82"/>
    <n v="82.900000000000034"/>
    <s v="G - 48 : 379 Meas&amp;Reg Sta Eq-City G"/>
    <n v="1223"/>
    <n v="83"/>
    <n v="14.73"/>
    <n v="5639.36"/>
    <n v="1906.5029389970018"/>
  </r>
  <r>
    <s v="202606"/>
    <s v="032"/>
    <s v="Gas"/>
    <s v="Gas Distribution Plant"/>
    <x v="0"/>
    <s v="Include"/>
    <s v="G380 - Services"/>
    <x v="7"/>
    <n v="0.41926855566498139"/>
    <s v="XX"/>
    <s v="Unspecified"/>
    <s v="00000 - Unspecified AZ"/>
    <n v="1980"/>
    <n v="149936.5"/>
    <m/>
    <n v="149123.57"/>
    <n v="812.92999999999302"/>
    <s v="G - 49 : 380 Services, Steel"/>
    <n v="1036"/>
    <n v="192"/>
    <n v="5.4"/>
    <n v="809032.36"/>
    <n v="339201.82906343124"/>
  </r>
  <r>
    <s v="202606"/>
    <s v="032"/>
    <s v="Gas"/>
    <s v="Gas Distribution Plant"/>
    <x v="0"/>
    <s v="Include"/>
    <s v="G376 - Mains"/>
    <x v="13"/>
    <n v="0.40359779215499247"/>
    <s v="XX"/>
    <s v="Unspecified"/>
    <s v="00000 - Unspecified AZ"/>
    <n v="2000"/>
    <n v="20694602.120000001"/>
    <m/>
    <n v="11903367.720000001"/>
    <n v="8791234.4000000004"/>
    <s v="G - 43 : 376 Mains, Cast Iron"/>
    <n v="1688"/>
    <n v="310"/>
    <n v="5.45"/>
    <n v="112685446.38"/>
    <n v="45479597.36696779"/>
  </r>
  <r>
    <s v="202606"/>
    <s v="032"/>
    <s v="Gas"/>
    <s v="Gas Distribution Plant"/>
    <x v="0"/>
    <s v="Include"/>
    <s v="G379 - Measr and Reg Stat Equip-Cty"/>
    <x v="10"/>
    <n v="0.3380707986361931"/>
    <s v="XX"/>
    <s v="Unspecified"/>
    <s v="00000 - Unspecified AZ"/>
    <n v="1986"/>
    <n v="4790.84"/>
    <m/>
    <n v="2990.29"/>
    <n v="1800.5500000000002"/>
    <s v="G - 48 : 379 Meas&amp;Reg Sta Eq-City G"/>
    <n v="1223"/>
    <n v="243"/>
    <n v="5.03"/>
    <n v="24111.919999999998"/>
    <n v="8151.5360510519968"/>
  </r>
  <r>
    <s v="202606"/>
    <s v="032"/>
    <s v="Gas"/>
    <s v="Gas Distribution Plant"/>
    <x v="0"/>
    <s v="Include"/>
    <s v="G379 - Measr and Reg Stat Equip-Cty"/>
    <x v="10"/>
    <n v="0.3380707986361931"/>
    <s v="XX"/>
    <s v="Unspecified"/>
    <s v="00000 - Unspecified AZ"/>
    <n v="1989"/>
    <n v="106209.85"/>
    <m/>
    <n v="62386.53"/>
    <n v="43823.320000000007"/>
    <s v="G - 48 : 379 Meas&amp;Reg Sta Eq-City G"/>
    <n v="1223"/>
    <n v="280"/>
    <n v="4.37"/>
    <n v="463909.45"/>
    <n v="156834.23825637711"/>
  </r>
  <r>
    <s v="202606"/>
    <s v="032"/>
    <s v="Gas"/>
    <s v="Gas Distribution Plant"/>
    <x v="0"/>
    <s v="Include"/>
    <s v="G380 - Services"/>
    <x v="7"/>
    <n v="0.41926855566498139"/>
    <s v="XX"/>
    <s v="Unspecified"/>
    <s v="00000 - Unspecified AZ"/>
    <n v="1994"/>
    <n v="2783360.97"/>
    <m/>
    <n v="2565127.0299999998"/>
    <n v="218233.94000000041"/>
    <s v="G - 49 : 380 Services, Steel"/>
    <n v="1036"/>
    <n v="288"/>
    <n v="3.6"/>
    <n v="10012367.93"/>
    <n v="4197871.0407974795"/>
  </r>
  <r>
    <s v="202606"/>
    <s v="032"/>
    <s v="Gas"/>
    <s v="Gas Distribution Plant"/>
    <x v="0"/>
    <s v="Include"/>
    <s v="G380 - Services"/>
    <x v="7"/>
    <n v="0.41926855566498139"/>
    <s v="XX"/>
    <s v="Unspecified"/>
    <s v="00000 - Unspecified AZ"/>
    <n v="1973"/>
    <n v="147681.64000000001"/>
    <m/>
    <n v="147530.07"/>
    <n v="151.57000000000698"/>
    <s v="G - 49 : 380 Services, Steel"/>
    <n v="1036"/>
    <n v="100"/>
    <n v="10.36"/>
    <n v="1529981.79"/>
    <n v="641473.25528702291"/>
  </r>
  <r>
    <s v="202606"/>
    <s v="032"/>
    <s v="Gas"/>
    <s v="Gas Distribution Plant"/>
    <x v="0"/>
    <s v="Include"/>
    <s v="G379 - Measr and Reg Stat Equip-Cty"/>
    <x v="10"/>
    <n v="0.3380707986361931"/>
    <s v="XX"/>
    <s v="Unspecified"/>
    <s v="00000 - Unspecified AZ"/>
    <n v="2006"/>
    <n v="21174.67"/>
    <m/>
    <n v="7275.17"/>
    <n v="13899.499999999998"/>
    <s v="G - 48 : 379 Meas&amp;Reg Sta Eq-City G"/>
    <n v="1223"/>
    <n v="504"/>
    <n v="2.4300000000000002"/>
    <n v="51382.19"/>
    <n v="17370.818008976617"/>
  </r>
  <r>
    <s v="202606"/>
    <s v="032"/>
    <s v="Gas"/>
    <s v="Gas Distribution Plant"/>
    <x v="0"/>
    <s v="Include"/>
    <s v="G380 - Services"/>
    <x v="7"/>
    <n v="0.41926855566498139"/>
    <s v="XX"/>
    <s v="Unspecified"/>
    <s v="00000 - Unspecified AZ"/>
    <n v="1976"/>
    <n v="14133.4"/>
    <m/>
    <n v="14103.02"/>
    <n v="30.3799999999992"/>
    <s v="G - 49 : 380 Services, Steel"/>
    <n v="1036"/>
    <n v="138"/>
    <n v="7.51"/>
    <n v="106102.92"/>
    <n v="44485.618020237067"/>
  </r>
  <r>
    <s v="202606"/>
    <s v="032"/>
    <s v="Gas"/>
    <s v="Gas Distribution Plant"/>
    <x v="0"/>
    <s v="Include"/>
    <s v="G376 - Mains"/>
    <x v="13"/>
    <n v="0.40359779215499247"/>
    <s v="XX"/>
    <s v="Unspecified"/>
    <s v="00000 - Unspecified AZ"/>
    <n v="1959"/>
    <n v="147213.72"/>
    <m/>
    <n v="145281.85999999999"/>
    <n v="1931.8600000000151"/>
    <s v="G - 43 : 376 Mains, Cast Iron"/>
    <n v="1688"/>
    <n v="76"/>
    <n v="22.21"/>
    <n v="3269694.2"/>
    <n v="1319641.3601419844"/>
  </r>
  <r>
    <s v="202606"/>
    <s v="032"/>
    <s v="Gas"/>
    <s v="Gas Distribution Plant"/>
    <x v="0"/>
    <s v="Include"/>
    <s v="G378 - Measr and Reg Stat Equip-Gen"/>
    <x v="4"/>
    <n v="0.46834496815577242"/>
    <s v="XX"/>
    <s v="Unspecified"/>
    <s v="00000 - Unspecified AZ"/>
    <n v="1988"/>
    <n v="48654.879999999997"/>
    <m/>
    <n v="42728.03"/>
    <n v="5926.8499999999985"/>
    <s v="G - 47 : 378 Meas &amp; Reg Sta Equip"/>
    <n v="1184"/>
    <n v="269"/>
    <n v="4.4000000000000004"/>
    <n v="214153.82"/>
    <n v="100297.86400833703"/>
  </r>
  <r>
    <s v="202606"/>
    <s v="032"/>
    <s v="Gas"/>
    <s v="Gas Distribution Plant"/>
    <x v="0"/>
    <s v="Include"/>
    <s v="G378 - Measr and Reg Stat Equip-Gen"/>
    <x v="4"/>
    <n v="0.46834496815577242"/>
    <s v="XX"/>
    <s v="Unspecified"/>
    <s v="00000 - Unspecified AZ"/>
    <n v="1969"/>
    <n v="6258.38"/>
    <m/>
    <n v="6136.07"/>
    <n v="122.3100000000004"/>
    <s v="G - 47 : 378 Meas &amp; Reg Sta Equip"/>
    <n v="1184"/>
    <n v="76"/>
    <n v="15.58"/>
    <n v="97498.97"/>
    <n v="45663.151999870614"/>
  </r>
  <r>
    <s v="202606"/>
    <s v="032"/>
    <s v="Gas"/>
    <s v="Gas Distribution Plant"/>
    <x v="0"/>
    <s v="Include"/>
    <s v="G378 - Measr and Reg Stat Equip-Gen"/>
    <x v="4"/>
    <n v="0.46834496815577242"/>
    <s v="XX"/>
    <s v="Unspecified"/>
    <s v="00000 - Unspecified AZ"/>
    <n v="1965"/>
    <n v="46.86"/>
    <m/>
    <n v="46.24"/>
    <n v="0.61999999999999744"/>
    <s v="G - 47 : 378 Meas &amp; Reg Sta Equip"/>
    <n v="1184"/>
    <n v="68"/>
    <n v="17.41"/>
    <n v="815.92"/>
    <n v="382.13202641765781"/>
  </r>
  <r>
    <s v="202606"/>
    <s v="032"/>
    <s v="Gas"/>
    <s v="Gas Distribution Plant"/>
    <x v="0"/>
    <s v="Include"/>
    <s v="G383 - House Regulators"/>
    <x v="14"/>
    <n v="0.50413956378429226"/>
    <s v="XX"/>
    <s v="Unspecified"/>
    <s v="00000 - Unspecified AZ"/>
    <n v="1991"/>
    <n v="58310.36"/>
    <m/>
    <n v="52198.34"/>
    <n v="6112.0200000000041"/>
    <s v="G - 53 : 383 House Regulators"/>
    <n v="954"/>
    <n v="286"/>
    <n v="3.34"/>
    <n v="194503.79"/>
    <n v="98057.055844991584"/>
  </r>
  <r>
    <s v="202606"/>
    <s v="032"/>
    <s v="Gas"/>
    <s v="Gas Distribution Plant"/>
    <x v="0"/>
    <s v="Include"/>
    <s v="G378 - Measr and Reg Stat Equip-Gen"/>
    <x v="4"/>
    <n v="0.46834496815577242"/>
    <s v="XX"/>
    <s v="Unspecified"/>
    <s v="00000 - Unspecified AZ"/>
    <n v="1974"/>
    <n v="3382.01"/>
    <m/>
    <n v="3276.51"/>
    <n v="105.5"/>
    <s v="G - 47 : 378 Meas &amp; Reg Sta Equip"/>
    <n v="1184"/>
    <n v="116"/>
    <n v="10.210000000000001"/>
    <n v="34519.83"/>
    <n v="16167.188682092677"/>
  </r>
  <r>
    <s v="202606"/>
    <s v="032"/>
    <s v="Gas"/>
    <s v="Gas General Plant"/>
    <x v="0"/>
    <s v="Include"/>
    <s v="G394 - Tool, Shop, and Garage Equip"/>
    <x v="12"/>
    <n v="0.34726061264282393"/>
    <s v="XX"/>
    <s v="Operations - AZ - Prescott"/>
    <s v="PRESC - Prescott"/>
    <n v="2012"/>
    <n v="31088.34"/>
    <m/>
    <n v="17950.11"/>
    <n v="13138.23"/>
    <s v="No Indexing"/>
    <n v="1"/>
    <n v="1"/>
    <n v="1"/>
    <n v="31088.34"/>
    <n v="10795.755994448409"/>
  </r>
  <r>
    <s v="202606"/>
    <s v="032"/>
    <s v="Gas"/>
    <s v="Gas Distribution Plant"/>
    <x v="0"/>
    <s v="Include"/>
    <s v="G376 - Mains"/>
    <x v="13"/>
    <n v="0.40359779215499247"/>
    <s v="XX"/>
    <s v="Unspecified"/>
    <s v="00000 - Unspecified AZ"/>
    <n v="1954"/>
    <n v="13712.51"/>
    <m/>
    <n v="13609.12"/>
    <n v="103.38999999999942"/>
    <s v="G - 43 : 376 Mains, Cast Iron"/>
    <n v="1688"/>
    <n v="62"/>
    <n v="27.23"/>
    <n v="373334.14"/>
    <n v="150676.83464008287"/>
  </r>
  <r>
    <s v="202606"/>
    <s v="032"/>
    <s v="Gas"/>
    <s v="Gas Distribution Plant"/>
    <x v="0"/>
    <s v="Include"/>
    <s v="G380 - Services"/>
    <x v="7"/>
    <n v="0.41926855566498139"/>
    <s v="XX"/>
    <s v="Unspecified"/>
    <s v="00000 - Unspecified AZ"/>
    <n v="2016"/>
    <n v="4824305.34"/>
    <m/>
    <n v="1329609.2"/>
    <n v="3494696.1399999997"/>
    <s v="G - 49 : 380 Services, Steel"/>
    <n v="1036"/>
    <n v="574"/>
    <n v="1.8"/>
    <n v="8707282.8100000005"/>
    <n v="3650689.8875152208"/>
  </r>
  <r>
    <s v="202606"/>
    <s v="032"/>
    <s v="Gas"/>
    <s v="Gas Transmission Plant"/>
    <x v="0"/>
    <s v="Include"/>
    <s v="G367 - Mains"/>
    <x v="18"/>
    <n v="0.49719891469810329"/>
    <s v="XX"/>
    <s v="Unspecified"/>
    <s v="00000 - Unspecified AZ"/>
    <n v="1982"/>
    <n v="2955.93"/>
    <m/>
    <n v="2399.6999999999998"/>
    <n v="556.23"/>
    <s v="G - 27 : 367 Mains"/>
    <n v="747"/>
    <n v="263"/>
    <n v="2.84"/>
    <n v="8395.74"/>
    <n v="4174.3528160874539"/>
  </r>
  <r>
    <s v="202606"/>
    <s v="032"/>
    <s v="Gas"/>
    <s v="Gas Distribution Plant"/>
    <x v="0"/>
    <s v="Include"/>
    <s v="G385 - Indust Measr Reg Stat Equip"/>
    <x v="19"/>
    <n v="0.39278890683516676"/>
    <s v="XX"/>
    <s v="Unspecified"/>
    <s v="00000 - Unspecified AZ"/>
    <n v="2016"/>
    <n v="84613.59"/>
    <m/>
    <n v="22786.720000000001"/>
    <n v="61826.869999999995"/>
    <s v="No Indexing"/>
    <n v="1"/>
    <n v="1"/>
    <n v="1"/>
    <n v="84613.59"/>
    <n v="33235.279519498996"/>
  </r>
  <r>
    <s v="202606"/>
    <s v="032"/>
    <s v="Gas"/>
    <s v="Gas General Plant"/>
    <x v="0"/>
    <s v="Include"/>
    <s v="G391 - Office Furniture and Equip"/>
    <x v="16"/>
    <n v="0.55164661503469203"/>
    <s v="OE"/>
    <s v="Operations - AZ - Show Low"/>
    <s v="SHOWL - Show Low"/>
    <n v="2016"/>
    <n v="1355"/>
    <m/>
    <n v="217.13"/>
    <n v="1137.8699999999999"/>
    <s v="No Indexing"/>
    <n v="1"/>
    <n v="1"/>
    <n v="1"/>
    <n v="1355"/>
    <n v="747.4811633720077"/>
  </r>
  <r>
    <s v="202606"/>
    <s v="032"/>
    <s v="Gas"/>
    <s v="Gas General Plant"/>
    <x v="0"/>
    <s v="Include"/>
    <s v="G390 - Structures and Improvements"/>
    <x v="2"/>
    <n v="0.24904501540006124"/>
    <s v="XX"/>
    <s v="Operations - AZ - Cottonwood"/>
    <s v="COTTN - Cottonwood"/>
    <n v="2015"/>
    <n v="3597.28"/>
    <m/>
    <n v="3597.28"/>
    <n v="0"/>
    <s v="B - 2 :   Reinf. Conc. Bldg. Const."/>
    <n v="675"/>
    <n v="457"/>
    <n v="1.48"/>
    <n v="5313.27"/>
    <n v="1323.2434089746835"/>
  </r>
  <r>
    <s v="202606"/>
    <s v="032"/>
    <s v="Gas"/>
    <s v="Gas Distribution Plant"/>
    <x v="0"/>
    <s v="Include"/>
    <s v="G378 - Measr and Reg Stat Equip-Gen"/>
    <x v="4"/>
    <n v="0.46834496815577242"/>
    <s v="XX"/>
    <s v="Unspecified"/>
    <s v="00000 - Unspecified AZ"/>
    <n v="1998"/>
    <n v="151068.85"/>
    <m/>
    <n v="108614.36"/>
    <n v="42454.490000000005"/>
    <s v="G - 47 : 378 Meas &amp; Reg Sta Equip"/>
    <n v="1184"/>
    <n v="334"/>
    <n v="3.54"/>
    <n v="535525.5"/>
    <n v="250810.67324410411"/>
  </r>
  <r>
    <s v="202606"/>
    <s v="032"/>
    <s v="Gas"/>
    <s v="Gas Distribution Plant"/>
    <x v="0"/>
    <s v="Include"/>
    <s v="G375 - Structures and Improvements"/>
    <x v="9"/>
    <n v="0.14703551036705884"/>
    <s v="XX"/>
    <s v="Unspecified"/>
    <s v="00000 - Unspecified AZ"/>
    <n v="1975"/>
    <n v="290"/>
    <m/>
    <n v="227.18"/>
    <n v="62.819999999999993"/>
    <s v="G - 42 : 375 Structures &amp; Improvmnt"/>
    <n v="673"/>
    <n v="133"/>
    <n v="5.0599999999999996"/>
    <n v="1467.44"/>
    <n v="215.76578933303682"/>
  </r>
  <r>
    <s v="202606"/>
    <s v="032"/>
    <s v="Gas"/>
    <s v="Gas Distribution Plant"/>
    <x v="0"/>
    <s v="Include"/>
    <s v="G378 - Measr and Reg Stat Equip-Gen"/>
    <x v="4"/>
    <n v="0.46834496815577242"/>
    <s v="XX"/>
    <s v="Unspecified"/>
    <s v="00000 - Unspecified AZ"/>
    <n v="2004"/>
    <n v="111716.55"/>
    <m/>
    <n v="64574.97"/>
    <n v="47141.58"/>
    <s v="G - 47 : 378 Meas &amp; Reg Sta Equip"/>
    <n v="1184"/>
    <n v="413"/>
    <n v="2.87"/>
    <n v="320272.14"/>
    <n v="149997.84520948111"/>
  </r>
  <r>
    <s v="202606"/>
    <s v="032"/>
    <s v="Gas"/>
    <s v="Gas General Plant"/>
    <x v="0"/>
    <s v="Include"/>
    <s v="G396 - Power Operated Equipment"/>
    <x v="11"/>
    <n v="0.54297473900690851"/>
    <s v="XX"/>
    <s v="Operations - AZ - Flagstaff"/>
    <s v="FLAG0 - Flagstaff"/>
    <n v="1995"/>
    <n v="6866.6"/>
    <m/>
    <n v="6831.6"/>
    <n v="35"/>
    <s v="No Indexing"/>
    <n v="1"/>
    <n v="1"/>
    <n v="1"/>
    <n v="6866.6"/>
    <n v="3728.3903428648382"/>
  </r>
  <r>
    <s v="202606"/>
    <s v="032"/>
    <s v="Gas"/>
    <s v="Gas Distribution Plant"/>
    <x v="0"/>
    <s v="Include"/>
    <s v="G387 - Other Equipment"/>
    <x v="8"/>
    <n v="0.71279521796502854"/>
    <s v="XX"/>
    <s v="Unspecified"/>
    <s v="00000 - Unspecified AZ"/>
    <n v="2003"/>
    <n v="100820.85"/>
    <m/>
    <n v="75798.87"/>
    <n v="25021.98000000001"/>
    <s v="No Indexing"/>
    <n v="1"/>
    <n v="1"/>
    <n v="1"/>
    <n v="100820.85"/>
    <n v="71864.619751169448"/>
  </r>
  <r>
    <s v="202606"/>
    <s v="032"/>
    <s v="Gas"/>
    <s v="Gas General Plant"/>
    <x v="0"/>
    <s v="Include"/>
    <s v="G390 - Structures and Improvements"/>
    <x v="2"/>
    <n v="0.24904501540006124"/>
    <s v="XX"/>
    <s v="Operations - AZ - Flagstaff"/>
    <s v="FLAGW - Flagstaff Operations/Warehouse"/>
    <n v="2004"/>
    <n v="36747.81"/>
    <m/>
    <n v="24788.93"/>
    <n v="11958.879999999997"/>
    <s v="B - 2 :   Reinf. Conc. Bldg. Const."/>
    <n v="675"/>
    <n v="356"/>
    <n v="1.9"/>
    <n v="69676.33"/>
    <n v="17352.542677869751"/>
  </r>
  <r>
    <s v="202606"/>
    <s v="032"/>
    <s v="Gas"/>
    <s v="Gas Distribution Plant"/>
    <x v="0"/>
    <s v="Include"/>
    <s v="G385 - Indust Measr Reg Stat Equip"/>
    <x v="19"/>
    <n v="0.39278890683516676"/>
    <s v="XX"/>
    <s v="Unspecified"/>
    <s v="00000 - Unspecified AZ"/>
    <n v="1986"/>
    <n v="813.61"/>
    <m/>
    <n v="771.45"/>
    <n v="42.159999999999968"/>
    <s v="No Indexing"/>
    <n v="1"/>
    <n v="1"/>
    <n v="1"/>
    <n v="813.61"/>
    <n v="319.57698249016005"/>
  </r>
  <r>
    <s v="202606"/>
    <s v="032"/>
    <s v="Gas"/>
    <s v="Gas General Plant"/>
    <x v="0"/>
    <s v="Include"/>
    <s v="G390 - Structures and Improvements"/>
    <x v="2"/>
    <n v="0.24904501540006124"/>
    <s v="XX"/>
    <s v="Operations - AZ - Kingman"/>
    <s v="KINGM - Kingman"/>
    <n v="2006"/>
    <n v="185733.7"/>
    <m/>
    <n v="96414.37"/>
    <n v="89319.330000000016"/>
    <s v="B - 2 :   Reinf. Conc. Bldg. Const."/>
    <n v="675"/>
    <n v="381"/>
    <n v="1.77"/>
    <n v="329055.77"/>
    <n v="81949.69930712902"/>
  </r>
  <r>
    <s v="202606"/>
    <s v="032"/>
    <s v="Gas"/>
    <s v="Gas General Plant"/>
    <x v="0"/>
    <s v="Include"/>
    <s v="G390 - Structures and Improvements"/>
    <x v="2"/>
    <n v="0.24904501540006124"/>
    <s v="XX"/>
    <s v="Operations - AZ - Other Gas Loc"/>
    <s v="WILLM - Williams"/>
    <n v="1977"/>
    <n v="2533.35"/>
    <m/>
    <n v="2486.88"/>
    <n v="46.4699999999998"/>
    <s v="B - 2 :   Reinf. Conc. Bldg. Const."/>
    <n v="675"/>
    <n v="150.75"/>
    <n v="4.4800000000000004"/>
    <n v="11343.36"/>
    <n v="2825.0072658884387"/>
  </r>
  <r>
    <s v="202606"/>
    <s v="032"/>
    <s v="Gas"/>
    <s v="Gas Distribution Plant"/>
    <x v="0"/>
    <s v="Include"/>
    <s v="G385 - Indust Measr Reg Stat Equip"/>
    <x v="19"/>
    <n v="0.39278890683516676"/>
    <s v="XX"/>
    <s v="Unspecified"/>
    <s v="00000 - Unspecified AZ"/>
    <n v="1991"/>
    <n v="5012.6000000000004"/>
    <m/>
    <n v="4546.25"/>
    <n v="466.35000000000036"/>
    <s v="No Indexing"/>
    <n v="1"/>
    <n v="1"/>
    <n v="1"/>
    <n v="5012.6000000000004"/>
    <n v="1968.893674401957"/>
  </r>
  <r>
    <s v="202606"/>
    <s v="032"/>
    <s v="Gas"/>
    <s v="Gas Distribution Plant"/>
    <x v="0"/>
    <s v="Include"/>
    <s v="G381 - Meters"/>
    <x v="1"/>
    <n v="0.1701755990530332"/>
    <s v="XX"/>
    <s v="Unspecified"/>
    <s v="00000 - Unspecified AZ"/>
    <n v="2003"/>
    <n v="725950.69"/>
    <m/>
    <n v="210785.89"/>
    <n v="515164.79999999993"/>
    <s v="G - 51 : 381 Meters"/>
    <n v="352"/>
    <n v="197"/>
    <n v="1.79"/>
    <n v="1297130.17"/>
    <n v="220739.90372951279"/>
  </r>
  <r>
    <s v="202606"/>
    <s v="032"/>
    <s v="Gas"/>
    <s v="Gas Distribution Plant"/>
    <x v="0"/>
    <s v="Include"/>
    <s v="G381 - Meters"/>
    <x v="1"/>
    <n v="0.1701755990530332"/>
    <s v="XX"/>
    <s v="Unspecified"/>
    <s v="00000 - Unspecified AZ"/>
    <n v="2004"/>
    <n v="850947.63"/>
    <m/>
    <n v="237706.52"/>
    <n v="613241.11"/>
    <s v="G - 51 : 381 Meters"/>
    <n v="352"/>
    <n v="183"/>
    <n v="1.92"/>
    <n v="1636795.44"/>
    <n v="278542.64452927304"/>
  </r>
  <r>
    <s v="202606"/>
    <s v="032"/>
    <s v="Gas"/>
    <s v="Gas Distribution Plant"/>
    <x v="0"/>
    <s v="Include"/>
    <s v="G381 - Meters"/>
    <x v="1"/>
    <n v="0.1701755990530332"/>
    <s v="XX"/>
    <s v="Unspecified"/>
    <s v="00000 - Unspecified AZ"/>
    <n v="2008"/>
    <n v="156375.29999999999"/>
    <m/>
    <n v="37441.480000000003"/>
    <n v="118933.81999999998"/>
    <s v="G - 51 : 381 Meters"/>
    <n v="352"/>
    <n v="250"/>
    <n v="1.41"/>
    <n v="220176.42"/>
    <n v="37468.654170852242"/>
  </r>
  <r>
    <s v="202606"/>
    <s v="032"/>
    <s v="Gas"/>
    <s v="Gas Distribution Plant"/>
    <x v="0"/>
    <s v="Include"/>
    <s v="G383 - House Regulators"/>
    <x v="14"/>
    <n v="0.50413956378429226"/>
    <s v="XX"/>
    <s v="Unspecified"/>
    <s v="00000 - Unspecified AZ"/>
    <n v="2008"/>
    <n v="81625.16"/>
    <m/>
    <n v="41503.449999999997"/>
    <n v="40121.710000000006"/>
    <s v="G - 53 : 383 House Regulators"/>
    <n v="954"/>
    <n v="392"/>
    <n v="2.4300000000000002"/>
    <n v="198648.99"/>
    <n v="100146.81516479023"/>
  </r>
  <r>
    <s v="202606"/>
    <s v="032"/>
    <s v="Gas"/>
    <s v="Gas General Plant"/>
    <x v="0"/>
    <s v="Include"/>
    <s v="G393 - Stores Equipment"/>
    <x v="20"/>
    <n v="0.47174007972370507"/>
    <s v="XX"/>
    <s v="Operations - AZ - Kingman"/>
    <s v="KINGM - Kingman"/>
    <n v="1998"/>
    <n v="453.77"/>
    <m/>
    <n v="327.93"/>
    <n v="125.83999999999997"/>
    <s v="No Indexing"/>
    <n v="1"/>
    <n v="1"/>
    <n v="1"/>
    <n v="453.77"/>
    <n v="214.06149597622564"/>
  </r>
  <r>
    <s v="202606"/>
    <s v="032"/>
    <s v="Gas"/>
    <s v="Gas General Plant"/>
    <x v="0"/>
    <s v="Include"/>
    <s v="G394 - Tool, Shop, and Garage Equip"/>
    <x v="12"/>
    <n v="0.34726061264282393"/>
    <s v="XX"/>
    <s v="Operations - AZ - Cottonwood"/>
    <s v="COTTN - Cottonwood"/>
    <n v="2003"/>
    <n v="3310.42"/>
    <m/>
    <n v="3075.2"/>
    <n v="235.22000000000025"/>
    <s v="No Indexing"/>
    <n v="1"/>
    <n v="1"/>
    <n v="1"/>
    <n v="3310.42"/>
    <n v="1149.5784773050573"/>
  </r>
  <r>
    <s v="202606"/>
    <s v="032"/>
    <s v="Gas"/>
    <s v="Gas General Plant"/>
    <x v="0"/>
    <s v="Include"/>
    <s v="G392 - Transportation Equipment"/>
    <x v="3"/>
    <n v="0.43183290679129122"/>
    <s v="C9"/>
    <s v="Unspecified"/>
    <s v="00000 - Unspecified AZ"/>
    <n v="2006"/>
    <n v="34261.64"/>
    <m/>
    <n v="32744.81"/>
    <n v="1516.8299999999981"/>
    <s v="No Indexing"/>
    <n v="1"/>
    <n v="1"/>
    <n v="1"/>
    <n v="34261.64"/>
    <n v="14795.303592636774"/>
  </r>
  <r>
    <s v="202606"/>
    <s v="032"/>
    <s v="Gas"/>
    <s v="Gas Distribution Plant"/>
    <x v="0"/>
    <s v="Include"/>
    <s v="G382 - Meter Installations"/>
    <x v="6"/>
    <n v="4.068947554640568E-2"/>
    <s v="XX"/>
    <s v="Unspecified"/>
    <s v="00000 - Unspecified AZ"/>
    <n v="2004"/>
    <n v="651806.85"/>
    <m/>
    <n v="30661.38"/>
    <n v="621145.47"/>
    <s v="G - 52 : 382 Meter Installations"/>
    <n v="2076"/>
    <n v="475"/>
    <n v="4.37"/>
    <n v="2848738.99"/>
    <n v="115913.69547169743"/>
  </r>
  <r>
    <s v="202606"/>
    <s v="032"/>
    <s v="Gas"/>
    <s v="Gas Distribution Plant"/>
    <x v="0"/>
    <s v="Include"/>
    <s v="G382 - Meter Installations"/>
    <x v="6"/>
    <n v="4.068947554640568E-2"/>
    <s v="XX"/>
    <s v="Unspecified"/>
    <s v="00000 - Unspecified AZ"/>
    <n v="2007"/>
    <n v="581095.23"/>
    <m/>
    <n v="26718.2"/>
    <n v="554377.03"/>
    <s v="G - 52 : 382 Meter Installations"/>
    <n v="2076"/>
    <n v="634"/>
    <n v="3.27"/>
    <n v="1902766.0800000001"/>
    <n v="77422.553882690205"/>
  </r>
  <r>
    <s v="202606"/>
    <s v="032"/>
    <s v="Gas"/>
    <s v="Gas General Plant"/>
    <x v="0"/>
    <s v="Include"/>
    <s v="G394 - Tool, Shop, and Garage Equip"/>
    <x v="12"/>
    <n v="0.34726061264282393"/>
    <s v="XX"/>
    <s v="Operations - AZ - Cottonwood"/>
    <s v="COTTN - Cottonwood"/>
    <n v="2001"/>
    <n v="22308.59"/>
    <m/>
    <n v="22114.400000000001"/>
    <n v="194.18999999999869"/>
    <s v="No Indexing"/>
    <n v="1"/>
    <n v="1"/>
    <n v="1"/>
    <n v="22308.59"/>
    <n v="7746.8946305975751"/>
  </r>
  <r>
    <s v="202606"/>
    <s v="032"/>
    <s v="Gas"/>
    <s v="Gas General Plant"/>
    <x v="0"/>
    <s v="Include"/>
    <s v="G392 - Transportation Equipment"/>
    <x v="3"/>
    <n v="0.43183290679129122"/>
    <s v="C7"/>
    <s v="Unspecified"/>
    <s v="00000 - Unspecified AZ"/>
    <n v="2008"/>
    <n v="86395.38"/>
    <m/>
    <n v="40997.120000000003"/>
    <n v="45398.26"/>
    <s v="No Indexing"/>
    <n v="1"/>
    <n v="1"/>
    <n v="1"/>
    <n v="86395.38"/>
    <n v="37308.368078738189"/>
  </r>
  <r>
    <s v="202606"/>
    <s v="032"/>
    <s v="Gas"/>
    <s v="Gas Distribution Plant"/>
    <x v="0"/>
    <s v="Include"/>
    <s v="G384 - House Regulatory Install"/>
    <x v="0"/>
    <n v="0.35620879944303163"/>
    <s v="XX"/>
    <s v="Unspecified"/>
    <s v="00000 - Unspecified AZ"/>
    <n v="1995"/>
    <n v="1130.7"/>
    <m/>
    <n v="915.31"/>
    <n v="215.3900000000001"/>
    <s v="G - 54 : 384 House Reg Installation"/>
    <n v="1947"/>
    <n v="325"/>
    <n v="5.99"/>
    <n v="6773.76"/>
    <n v="2412.8729173152301"/>
  </r>
  <r>
    <s v="202606"/>
    <s v="032"/>
    <s v="Gas"/>
    <s v="Gas Distribution Plant"/>
    <x v="0"/>
    <s v="Include"/>
    <s v="G383 - House Regulators"/>
    <x v="14"/>
    <n v="0.50413956378429226"/>
    <s v="XX"/>
    <s v="Unspecified"/>
    <s v="00000 - Unspecified AZ"/>
    <n v="1988"/>
    <n v="69051.63"/>
    <m/>
    <n v="64130.35"/>
    <n v="4921.2800000000061"/>
    <s v="G - 53 : 383 House Regulators"/>
    <n v="954"/>
    <n v="245"/>
    <n v="3.89"/>
    <n v="268878.59000000003"/>
    <n v="135552.33507353559"/>
  </r>
  <r>
    <s v="202606"/>
    <s v="032"/>
    <s v="Gas"/>
    <s v="Gas General Plant"/>
    <x v="0"/>
    <s v="Include"/>
    <s v="G392 - Transportation Equipment"/>
    <x v="3"/>
    <n v="0.43183290679129122"/>
    <s v="C6"/>
    <s v="Unspecified"/>
    <s v="00000 - Unspecified AZ"/>
    <n v="2010"/>
    <n v="127360.65"/>
    <m/>
    <n v="183291.86"/>
    <n v="-55931.209999999992"/>
    <s v="No Indexing"/>
    <n v="1"/>
    <n v="1"/>
    <n v="1"/>
    <n v="127360.65"/>
    <n v="54998.519700328259"/>
  </r>
  <r>
    <s v="202606"/>
    <s v="032"/>
    <s v="Gas"/>
    <s v="Gas Distribution Plant"/>
    <x v="0"/>
    <s v="Include"/>
    <s v="G384 - House Regulatory Install"/>
    <x v="0"/>
    <n v="0.35620879944303163"/>
    <s v="XX"/>
    <s v="Unspecified"/>
    <s v="00000 - Unspecified AZ"/>
    <n v="1981"/>
    <n v="57.57"/>
    <m/>
    <n v="56.11"/>
    <n v="1.4600000000000009"/>
    <s v="G - 54 : 384 House Reg Installation"/>
    <n v="1947"/>
    <n v="220"/>
    <n v="8.85"/>
    <n v="509.49"/>
    <n v="181.4848212282302"/>
  </r>
  <r>
    <s v="202606"/>
    <s v="032"/>
    <s v="Gas"/>
    <s v="Gas General Plant"/>
    <x v="0"/>
    <s v="Include"/>
    <s v="G394 - Tool, Shop, and Garage Equip"/>
    <x v="12"/>
    <n v="0.34726061264282393"/>
    <s v="XX"/>
    <s v="Operations - AZ - Lake Havasu"/>
    <s v="HAVAS - Havasu"/>
    <n v="2002"/>
    <n v="817.5"/>
    <m/>
    <n v="784.35"/>
    <n v="33.149999999999977"/>
    <s v="No Indexing"/>
    <n v="1"/>
    <n v="1"/>
    <n v="1"/>
    <n v="817.5"/>
    <n v="283.88555083550858"/>
  </r>
  <r>
    <s v="202606"/>
    <s v="032"/>
    <s v="Gas"/>
    <s v="Gas Distribution Plant"/>
    <x v="0"/>
    <s v="Include"/>
    <s v="G379 - Measr and Reg Stat Equip-Cty"/>
    <x v="10"/>
    <n v="0.3380707986361931"/>
    <s v="XX"/>
    <s v="Unspecified"/>
    <s v="00000 - Unspecified AZ"/>
    <n v="1980"/>
    <n v="624.63"/>
    <m/>
    <n v="431.8"/>
    <n v="192.82999999999998"/>
    <s v="G - 48 : 379 Meas&amp;Reg Sta Eq-City G"/>
    <n v="1223"/>
    <n v="203"/>
    <n v="6.02"/>
    <n v="3763.16"/>
    <n v="1272.2145065957764"/>
  </r>
  <r>
    <s v="202606"/>
    <s v="032"/>
    <s v="Gas"/>
    <s v="Gas General Plant"/>
    <x v="0"/>
    <s v="Include"/>
    <s v="G393 - Stores Equipment"/>
    <x v="20"/>
    <n v="0.47174007972370507"/>
    <s v="XX"/>
    <s v="Operations - AZ - Show Low"/>
    <s v="SHOWL - Show Low"/>
    <n v="2003"/>
    <n v="857.24"/>
    <m/>
    <n v="480.91"/>
    <n v="376.33"/>
    <s v="No Indexing"/>
    <n v="1"/>
    <n v="1"/>
    <n v="1"/>
    <n v="857.24"/>
    <n v="404.39446594234892"/>
  </r>
  <r>
    <s v="202606"/>
    <s v="032"/>
    <s v="Gas"/>
    <s v="Gas General Plant"/>
    <x v="0"/>
    <s v="Include"/>
    <s v="G390 - Structures and Improvements"/>
    <x v="2"/>
    <n v="0.24904501540006124"/>
    <s v="XX"/>
    <s v="Operations - AZ - Other Gas Loc"/>
    <s v="WILLM - Williams"/>
    <n v="1988"/>
    <n v="158.44"/>
    <m/>
    <n v="142.66999999999999"/>
    <n v="15.77000000000001"/>
    <s v="B - 2 :   Reinf. Conc. Bldg. Const."/>
    <n v="675"/>
    <n v="239.75"/>
    <n v="2.82"/>
    <n v="446.08"/>
    <n v="111.09400046965932"/>
  </r>
  <r>
    <s v="202606"/>
    <s v="032"/>
    <s v="Gas"/>
    <s v="Gas General Plant"/>
    <x v="0"/>
    <s v="Include"/>
    <s v="G390 - Structures and Improvements"/>
    <x v="2"/>
    <n v="0.24904501540006124"/>
    <s v="XX"/>
    <s v="Operations - AZ - Cottonwood"/>
    <s v="COTTN - Cottonwood"/>
    <n v="2001"/>
    <n v="11727.5"/>
    <m/>
    <n v="11727.5"/>
    <n v="0"/>
    <s v="B - 2 :   Reinf. Conc. Bldg. Const."/>
    <n v="675"/>
    <n v="314"/>
    <n v="2.15"/>
    <n v="25210.39"/>
    <n v="6278.5219657915495"/>
  </r>
  <r>
    <s v="202606"/>
    <s v="032"/>
    <s v="Gas"/>
    <s v="Gas General Plant"/>
    <x v="0"/>
    <s v="Include"/>
    <s v="G392 - Transportation Equipment"/>
    <x v="3"/>
    <n v="0.43183290679129122"/>
    <s v="C2"/>
    <s v="Unspecified"/>
    <s v="00000 - Unspecified AZ"/>
    <n v="2008"/>
    <n v="4838.29"/>
    <m/>
    <n v="237.59"/>
    <n v="4600.7"/>
    <s v="No Indexing"/>
    <n v="1"/>
    <n v="1"/>
    <n v="1"/>
    <n v="4838.29"/>
    <n v="2089.3328345992363"/>
  </r>
  <r>
    <s v="202606"/>
    <s v="032"/>
    <s v="Gas"/>
    <s v="Gas General Plant"/>
    <x v="0"/>
    <s v="Include"/>
    <s v="G396 - Power Operated Equipment"/>
    <x v="11"/>
    <n v="0.54297473900690851"/>
    <s v="XX"/>
    <s v="Operations - AZ - Cottonwood"/>
    <s v="COTTN - Cottonwood"/>
    <n v="2015"/>
    <n v="3903.05"/>
    <m/>
    <n v="3863.18"/>
    <n v="39.870000000000346"/>
    <s v="No Indexing"/>
    <n v="1"/>
    <n v="1"/>
    <n v="1"/>
    <n v="3903.05"/>
    <n v="2119.2575550809142"/>
  </r>
  <r>
    <s v="202606"/>
    <s v="032"/>
    <s v="Gas"/>
    <s v="Gas General Plant"/>
    <x v="0"/>
    <s v="Include"/>
    <s v="G393 - Stores Equipment"/>
    <x v="20"/>
    <n v="0.47174007972370507"/>
    <s v="XX"/>
    <s v="Operations - AZ - Flagstaff"/>
    <s v="FLAG0 - Flagstaff"/>
    <n v="2008"/>
    <n v="62586.85"/>
    <m/>
    <n v="29030.16"/>
    <n v="33556.69"/>
    <s v="No Indexing"/>
    <n v="1"/>
    <n v="1"/>
    <n v="1"/>
    <n v="62586.85"/>
    <n v="29524.725608655572"/>
  </r>
  <r>
    <s v="202606"/>
    <s v="032"/>
    <s v="Gas"/>
    <s v="Gas General Plant"/>
    <x v="0"/>
    <s v="Include"/>
    <s v="G390 - Structures and Improvements"/>
    <x v="2"/>
    <n v="0.24904501540006124"/>
    <s v="XX"/>
    <s v="Operations - AZ - Other Gas Loc"/>
    <s v="HOLBR - Holbrook"/>
    <n v="1967"/>
    <n v="1160.8800000000001"/>
    <m/>
    <n v="1160.55"/>
    <n v="0.33000000000015461"/>
    <s v="B - 2 :   Reinf. Conc. Bldg. Const."/>
    <n v="675"/>
    <n v="65"/>
    <n v="10.38"/>
    <n v="12055.29"/>
    <n v="3002.3098837022044"/>
  </r>
  <r>
    <s v="202606"/>
    <s v="032"/>
    <s v="Gas"/>
    <s v="Gas General Plant"/>
    <x v="0"/>
    <s v="Include"/>
    <s v="G396 - Power Operated Equipment"/>
    <x v="11"/>
    <n v="0.54297473900690851"/>
    <s v="XX"/>
    <s v="Operations - AZ - Show Low"/>
    <s v="SHOWL - Show Low"/>
    <n v="1995"/>
    <n v="14379.2"/>
    <m/>
    <n v="14378.02"/>
    <n v="1.180000000000291"/>
    <s v="No Indexing"/>
    <n v="1"/>
    <n v="1"/>
    <n v="1"/>
    <n v="14379.2"/>
    <n v="7807.5423671281396"/>
  </r>
  <r>
    <s v="202606"/>
    <s v="032"/>
    <s v="Gas"/>
    <s v="Gas General Plant"/>
    <x v="0"/>
    <s v="Include"/>
    <s v="G394 - Tool, Shop, and Garage Equip"/>
    <x v="12"/>
    <n v="0.34726061264282393"/>
    <s v="XX"/>
    <s v="Operations - AZ - Prescott"/>
    <s v="PRESC - Prescott"/>
    <n v="2009"/>
    <n v="39560.32"/>
    <m/>
    <n v="27638.78"/>
    <n v="11921.54"/>
    <s v="No Indexing"/>
    <n v="1"/>
    <n v="1"/>
    <n v="1"/>
    <n v="39560.32"/>
    <n v="13737.74095954616"/>
  </r>
  <r>
    <s v="202606"/>
    <s v="032"/>
    <s v="Gas"/>
    <s v="Gas General Plant"/>
    <x v="0"/>
    <s v="Include"/>
    <s v="G394 - Tool, Shop, and Garage Equip"/>
    <x v="12"/>
    <n v="0.34726061264282393"/>
    <s v="XX"/>
    <s v="Operations - AZ - Kingman"/>
    <s v="KINGM - Kingman"/>
    <n v="2006"/>
    <n v="66656.289999999994"/>
    <m/>
    <n v="52247.34"/>
    <n v="14408.949999999997"/>
    <s v="No Indexing"/>
    <n v="1"/>
    <n v="1"/>
    <n v="1"/>
    <n v="66656.289999999994"/>
    <n v="23147.104101897738"/>
  </r>
  <r>
    <s v="202606"/>
    <s v="032"/>
    <s v="Gas"/>
    <s v="Gas General Plant"/>
    <x v="0"/>
    <s v="Include"/>
    <s v="G396 - Power Operated Equipment"/>
    <x v="11"/>
    <n v="0.54297473900690851"/>
    <s v="XX"/>
    <s v="Operations - AZ - Prescott"/>
    <s v="PRESC - Prescott"/>
    <n v="2006"/>
    <n v="80844.899999999994"/>
    <m/>
    <n v="60346.91"/>
    <n v="20497.989999999991"/>
    <s v="No Indexing"/>
    <n v="1"/>
    <n v="1"/>
    <n v="1"/>
    <n v="80844.899999999994"/>
    <n v="43896.738477539613"/>
  </r>
  <r>
    <s v="202606"/>
    <s v="032"/>
    <s v="Gas"/>
    <s v="Gas General Plant"/>
    <x v="0"/>
    <s v="Include"/>
    <s v="G390 - Structures and Improvements"/>
    <x v="2"/>
    <n v="0.24904501540006124"/>
    <s v="XX"/>
    <s v="Operations - AZ - Flagstaff"/>
    <s v="FLAGA - Flagstaff Admin"/>
    <n v="1971"/>
    <n v="270.22000000000003"/>
    <m/>
    <n v="270.22000000000003"/>
    <n v="0"/>
    <s v="B - 2 :   Reinf. Conc. Bldg. Const."/>
    <n v="675"/>
    <n v="86"/>
    <n v="7.85"/>
    <n v="2120.91"/>
    <n v="528.20206361214389"/>
  </r>
  <r>
    <s v="202606"/>
    <s v="032"/>
    <s v="Gas"/>
    <s v="Gas General Plant"/>
    <x v="0"/>
    <s v="Include"/>
    <s v="G390 - Structures and Improvements"/>
    <x v="2"/>
    <n v="0.24904501540006124"/>
    <s v="XX"/>
    <s v="Operations - AZ - Flagstaff"/>
    <s v="FLAGA - Flagstaff Admin"/>
    <n v="1989"/>
    <n v="3330.42"/>
    <m/>
    <n v="3330.42"/>
    <n v="0"/>
    <s v="B - 2 :   Reinf. Conc. Bldg. Const."/>
    <n v="675"/>
    <n v="242.75"/>
    <n v="2.78"/>
    <n v="9260.69"/>
    <n v="2306.3286836651932"/>
  </r>
  <r>
    <s v="202606"/>
    <s v="032"/>
    <s v="Gas"/>
    <s v="Gas General Plant"/>
    <x v="0"/>
    <s v="Include"/>
    <s v="G390 - Structures and Improvements"/>
    <x v="2"/>
    <n v="0.24904501540006124"/>
    <s v="XX"/>
    <s v="Operations - AZ - Flagstaff"/>
    <s v="FLAGA - Flagstaff Admin"/>
    <n v="1985"/>
    <n v="6271.98"/>
    <m/>
    <n v="6271.98"/>
    <n v="0"/>
    <s v="B - 2 :   Reinf. Conc. Bldg. Const."/>
    <n v="675"/>
    <n v="223"/>
    <n v="3.03"/>
    <n v="18984.689999999999"/>
    <n v="4728.0424134153882"/>
  </r>
  <r>
    <s v="202606"/>
    <s v="032"/>
    <s v="Gas"/>
    <s v="Gas General Plant"/>
    <x v="0"/>
    <s v="Include"/>
    <s v="G394 - Tool, Shop, and Garage Equip"/>
    <x v="12"/>
    <n v="0.34726061264282393"/>
    <s v="XX"/>
    <s v="Operations - AZ - Kingman"/>
    <s v="KINGM - Kingman"/>
    <n v="2007"/>
    <n v="22443.91"/>
    <m/>
    <n v="16664.38"/>
    <n v="5779.5299999999988"/>
    <s v="No Indexing"/>
    <n v="1"/>
    <n v="1"/>
    <n v="1"/>
    <n v="22443.91"/>
    <n v="7793.8859367004025"/>
  </r>
  <r>
    <s v="202606"/>
    <s v="032"/>
    <s v="Gas"/>
    <s v="Gas General Plant"/>
    <x v="0"/>
    <s v="Include"/>
    <s v="G391 - Office Furniture and Equip"/>
    <x v="16"/>
    <n v="0.55164661503469203"/>
    <s v="OE"/>
    <s v="Operations - AZ - Flagstaff"/>
    <s v="FLAGA - Flagstaff Admin"/>
    <n v="2004"/>
    <n v="359565.02"/>
    <m/>
    <n v="359565.01"/>
    <n v="1.0000000009313226E-2"/>
    <s v="No Indexing"/>
    <n v="1"/>
    <n v="1"/>
    <n v="1"/>
    <n v="359565.02"/>
    <n v="198352.82616788134"/>
  </r>
  <r>
    <s v="202606"/>
    <s v="032"/>
    <s v="Gas"/>
    <s v="Gas General Plant"/>
    <x v="0"/>
    <s v="Include"/>
    <s v="G394 - Tool, Shop, and Garage Equip"/>
    <x v="12"/>
    <n v="0.34726061264282393"/>
    <s v="XX"/>
    <s v="Operations - AZ - Prescott"/>
    <s v="PRESC - Prescott"/>
    <n v="2004"/>
    <n v="11325.43"/>
    <m/>
    <n v="10099.01"/>
    <n v="1226.42"/>
    <s v="No Indexing"/>
    <n v="1"/>
    <n v="1"/>
    <n v="1"/>
    <n v="11325.43"/>
    <n v="3932.8757602434175"/>
  </r>
  <r>
    <s v="202606"/>
    <s v="032"/>
    <s v="Gas"/>
    <s v="Gas General Plant"/>
    <x v="0"/>
    <s v="Include"/>
    <s v="G397 - Communication Equipment"/>
    <x v="5"/>
    <n v="0.45288665983949944"/>
    <s v="XX"/>
    <s v="UNSG AZ AMR &amp; Other Communication"/>
    <s v="AMRNG - Navajo Cnty Gas AMR Comm Network"/>
    <n v="2014"/>
    <n v="131986.04999999999"/>
    <m/>
    <n v="106776.6"/>
    <n v="25209.449999999983"/>
    <s v="No Indexing"/>
    <n v="1"/>
    <n v="1"/>
    <n v="1"/>
    <n v="131986.04999999999"/>
    <n v="59774.72132990916"/>
  </r>
  <r>
    <s v="202606"/>
    <s v="032"/>
    <s v="Gas"/>
    <s v="Gas General Plant"/>
    <x v="0"/>
    <s v="Include"/>
    <s v="G397 - Communication Equipment"/>
    <x v="5"/>
    <n v="0.45288665983949944"/>
    <s v="XX"/>
    <s v="UNSG AZ AMR &amp; Other Communication"/>
    <s v="AMRNG - Navajo Cnty Gas AMR Comm Network"/>
    <n v="2015"/>
    <n v="24304.05"/>
    <m/>
    <n v="18068.02"/>
    <n v="6236.0299999999988"/>
    <s v="No Indexing"/>
    <n v="1"/>
    <n v="1"/>
    <n v="1"/>
    <n v="24304.05"/>
    <n v="11006.980025072186"/>
  </r>
  <r>
    <s v="202606"/>
    <s v="032"/>
    <s v="Gas"/>
    <s v="Gas General Plant"/>
    <x v="0"/>
    <s v="Include"/>
    <s v="G394 - Tool, Shop, and Garage Equip"/>
    <x v="12"/>
    <n v="0.34726061264282393"/>
    <s v="XX"/>
    <s v="Operations - AZ - Show Low"/>
    <s v="SHOWL - Show Low"/>
    <n v="2004"/>
    <n v="4432.51"/>
    <m/>
    <n v="3789.13"/>
    <n v="643.38000000000011"/>
    <s v="No Indexing"/>
    <n v="1"/>
    <n v="1"/>
    <n v="1"/>
    <n v="4432.51"/>
    <n v="1539.2361381454436"/>
  </r>
  <r>
    <s v="202606"/>
    <s v="032"/>
    <s v="Gas"/>
    <s v="Gas General Plant"/>
    <x v="0"/>
    <s v="Include"/>
    <s v="G394 - Tool, Shop, and Garage Equip"/>
    <x v="12"/>
    <n v="0.34726061264282393"/>
    <s v="XX"/>
    <s v="Operations - AZ - Santa Cruz"/>
    <s v="SCWHG - Santa Cruz Warehouse &amp; Engineering Gas"/>
    <n v="2010"/>
    <n v="2096.8200000000002"/>
    <m/>
    <n v="914.35"/>
    <n v="1182.4700000000003"/>
    <s v="No Indexing"/>
    <n v="1"/>
    <n v="1"/>
    <n v="1"/>
    <n v="2096.8200000000002"/>
    <n v="728.1429978017261"/>
  </r>
  <r>
    <s v="202606"/>
    <s v="032"/>
    <s v="Gas"/>
    <s v="Gas General Plant"/>
    <x v="0"/>
    <s v="Include"/>
    <s v="G394 - Tool, Shop, and Garage Equip"/>
    <x v="12"/>
    <n v="0.34726061264282393"/>
    <s v="XX"/>
    <s v="Operations - AZ - Santa Cruz"/>
    <s v="SCWHG - Santa Cruz Warehouse &amp; Engineering Gas"/>
    <n v="2011"/>
    <n v="3918.97"/>
    <m/>
    <n v="1583.68"/>
    <n v="2335.29"/>
    <s v="No Indexing"/>
    <n v="1"/>
    <n v="1"/>
    <n v="1"/>
    <n v="3918.97"/>
    <n v="1360.9039231288477"/>
  </r>
  <r>
    <s v="202606"/>
    <s v="032"/>
    <s v="Gas"/>
    <s v="Gas General Plant"/>
    <x v="0"/>
    <s v="Include"/>
    <s v="G394 - Tool, Shop, and Garage Equip"/>
    <x v="12"/>
    <n v="0.34726061264282393"/>
    <s v="XX"/>
    <s v="Operations - AZ - Lake Havasu"/>
    <s v="HAVAS - Havasu"/>
    <n v="2013"/>
    <n v="3011.9"/>
    <m/>
    <n v="1560.31"/>
    <n v="1451.5900000000001"/>
    <s v="No Indexing"/>
    <n v="1"/>
    <n v="1"/>
    <n v="1"/>
    <n v="3011.9"/>
    <n v="1045.9142392189215"/>
  </r>
  <r>
    <s v="202606"/>
    <s v="032"/>
    <s v="Gas"/>
    <s v="Gas General Plant"/>
    <x v="0"/>
    <s v="Include"/>
    <s v="G394 - Tool, Shop, and Garage Equip"/>
    <x v="12"/>
    <n v="0.34726061264282393"/>
    <s v="XX"/>
    <s v="Operations - AZ - Show Low"/>
    <s v="SHOWL - Show Low"/>
    <n v="2013"/>
    <n v="23108.37"/>
    <m/>
    <n v="11204.58"/>
    <n v="11903.789999999999"/>
    <s v="No Indexing"/>
    <n v="1"/>
    <n v="1"/>
    <n v="1"/>
    <n v="23108.37"/>
    <n v="8024.6267233770532"/>
  </r>
  <r>
    <s v="202606"/>
    <s v="032"/>
    <s v="Gas"/>
    <s v="Gas General Plant"/>
    <x v="0"/>
    <s v="Include"/>
    <s v="G398 - Miscellaneous Equipment"/>
    <x v="22"/>
    <n v="0.24374129646131953"/>
    <s v="XX"/>
    <s v="Operations - AZ - Flagstaff"/>
    <s v="FLAGA - Flagstaff Admin"/>
    <n v="2014"/>
    <n v="593.09"/>
    <m/>
    <n v="314.8"/>
    <n v="278.29000000000002"/>
    <s v="No Indexing"/>
    <n v="1"/>
    <n v="1"/>
    <n v="1"/>
    <n v="593.09"/>
    <n v="144.56052551824402"/>
  </r>
  <r>
    <s v="202606"/>
    <s v="032"/>
    <s v="Gas"/>
    <s v="Gas General Plant"/>
    <x v="0"/>
    <s v="Include"/>
    <s v="G394 - Tool, Shop, and Garage Equip"/>
    <x v="12"/>
    <n v="0.34726061264282393"/>
    <s v="XX"/>
    <s v="Operations - AZ - Show Low"/>
    <s v="SHOWL - Show Low"/>
    <n v="2018"/>
    <n v="21597.79"/>
    <m/>
    <n v="6504.25"/>
    <n v="15093.54"/>
    <s v="No Indexing"/>
    <n v="1"/>
    <n v="1"/>
    <n v="1"/>
    <n v="21597.79"/>
    <n v="7500.0617871310569"/>
  </r>
  <r>
    <s v="202606"/>
    <s v="032"/>
    <s v="Gas"/>
    <s v="Gas General Plant"/>
    <x v="0"/>
    <s v="Include"/>
    <s v="G394 - Tool, Shop, and Garage Equip"/>
    <x v="12"/>
    <n v="0.34726061264282393"/>
    <s v="XX"/>
    <s v="Operations - AZ - Prescott"/>
    <s v="PRESC - Prescott"/>
    <n v="2018"/>
    <n v="86563.12"/>
    <m/>
    <n v="28459.86"/>
    <n v="58103.259999999995"/>
    <s v="No Indexing"/>
    <n v="1"/>
    <n v="1"/>
    <n v="1"/>
    <n v="86563.12"/>
    <n v="30059.962083474282"/>
  </r>
  <r>
    <s v="202606"/>
    <s v="032"/>
    <s v="Gas"/>
    <s v="Gas General Plant"/>
    <x v="0"/>
    <s v="Include"/>
    <s v="G393 - Stores Equipment"/>
    <x v="20"/>
    <n v="0.47174007972370507"/>
    <s v="XX"/>
    <s v="Operations - AZ - Flagstaff"/>
    <s v="FLAG0 - Flagstaff"/>
    <n v="2017"/>
    <n v="38920.32"/>
    <m/>
    <n v="9257.35"/>
    <n v="29662.97"/>
    <s v="No Indexing"/>
    <n v="1"/>
    <n v="1"/>
    <n v="1"/>
    <n v="38920.32"/>
    <n v="18360.274859672114"/>
  </r>
  <r>
    <s v="202606"/>
    <s v="032"/>
    <s v="Gas"/>
    <s v="Gas Distribution Plant"/>
    <x v="0"/>
    <s v="Include"/>
    <s v="G379 - Measr and Reg Stat Equip-Cty"/>
    <x v="10"/>
    <n v="0.3380707986361931"/>
    <s v="XX"/>
    <s v="Unspecified"/>
    <s v="00000 - Unspecified AZ"/>
    <n v="2018"/>
    <n v="133822.35999999999"/>
    <m/>
    <n v="19107.14"/>
    <n v="114715.21999999999"/>
    <s v="G - 48 : 379 Meas&amp;Reg Sta Eq-City G"/>
    <n v="1223"/>
    <n v="734"/>
    <n v="1.67"/>
    <n v="222976.49"/>
    <n v="75381.84005139512"/>
  </r>
  <r>
    <s v="202606"/>
    <s v="032"/>
    <s v="Gas"/>
    <s v="Gas General Plant"/>
    <x v="0"/>
    <s v="Include"/>
    <s v="G396 - Power Operated Equipment"/>
    <x v="11"/>
    <n v="0.54297473900690851"/>
    <s v="XX"/>
    <s v="Operations - AZ - Lake Havasu"/>
    <s v="HAVAS - Havasu"/>
    <n v="2018"/>
    <n v="39376.910000000003"/>
    <m/>
    <n v="26419.63"/>
    <n v="12957.280000000002"/>
    <s v="No Indexing"/>
    <n v="1"/>
    <n v="1"/>
    <n v="1"/>
    <n v="39376.910000000003"/>
    <n v="21380.667430148529"/>
  </r>
  <r>
    <s v="202606"/>
    <s v="032"/>
    <s v="Gas"/>
    <s v="Gas General Plant"/>
    <x v="0"/>
    <s v="Include"/>
    <s v="G391 - Office Furniture and Equip"/>
    <x v="16"/>
    <n v="0.55164661503469203"/>
    <s v="OE"/>
    <s v="Operations - AZ - Flagstaff"/>
    <s v="FLAGA - Flagstaff Admin"/>
    <n v="2018"/>
    <n v="1050.55"/>
    <m/>
    <n v="713.42"/>
    <n v="337.13"/>
    <s v="No Indexing"/>
    <n v="1"/>
    <n v="1"/>
    <n v="1"/>
    <n v="1050.55"/>
    <n v="579.53235142469566"/>
  </r>
  <r>
    <s v="202606"/>
    <s v="032"/>
    <s v="Gas"/>
    <s v="Gas General Plant"/>
    <x v="0"/>
    <s v="Include"/>
    <s v="G397 - Communication Equipment"/>
    <x v="5"/>
    <n v="0.45288665983949944"/>
    <s v="XX"/>
    <s v="Operations - AZ - Santa Cruz"/>
    <s v="SCWH2 - Santa Cruz Warehouse 2"/>
    <n v="2018"/>
    <n v="2557.63"/>
    <m/>
    <n v="1394.05"/>
    <n v="1163.5800000000002"/>
    <s v="No Indexing"/>
    <n v="1"/>
    <n v="1"/>
    <n v="1"/>
    <n v="2557.63"/>
    <n v="1158.3165078052989"/>
  </r>
  <r>
    <s v="202606"/>
    <s v="032"/>
    <s v="Gas"/>
    <s v="Gas General Plant"/>
    <x v="0"/>
    <s v="Include"/>
    <s v="G392 - Transportation Equipment"/>
    <x v="3"/>
    <n v="0.43183290679129122"/>
    <s v="C1"/>
    <s v="Unspecified"/>
    <s v="00000 - Unspecified AZ"/>
    <n v="2018"/>
    <n v="52421.45"/>
    <m/>
    <n v="52421.45"/>
    <n v="0"/>
    <s v="No Indexing"/>
    <n v="1"/>
    <n v="1"/>
    <n v="1"/>
    <n v="52421.45"/>
    <n v="22637.307131714333"/>
  </r>
  <r>
    <s v="202606"/>
    <s v="032"/>
    <s v="Gas"/>
    <s v="Gas Distribution Plant"/>
    <x v="0"/>
    <s v="Include"/>
    <s v="G383 - House Regulators"/>
    <x v="14"/>
    <n v="0.50413956378429226"/>
    <s v="XX"/>
    <s v="Unspecified"/>
    <s v="00000 - Unspecified AZ"/>
    <n v="2019"/>
    <n v="171836.97"/>
    <m/>
    <n v="33957.58"/>
    <n v="137879.39000000001"/>
    <s v="G - 53 : 383 House Regulators"/>
    <n v="954"/>
    <n v="565"/>
    <n v="1.69"/>
    <n v="290145.96000000002"/>
    <n v="146274.05770817472"/>
  </r>
  <r>
    <s v="202606"/>
    <s v="032"/>
    <s v="Gas"/>
    <s v="Gas Distribution Plant"/>
    <x v="0"/>
    <s v="Include"/>
    <s v="G375 - Structures and Improvements"/>
    <x v="9"/>
    <n v="0.14703551036705884"/>
    <s v="XX"/>
    <s v="Unspecified"/>
    <s v="00000 - Unspecified AZ"/>
    <n v="2018"/>
    <n v="3581.42"/>
    <m/>
    <n v="504.36"/>
    <n v="3077.06"/>
    <s v="G - 42 : 375 Structures &amp; Improvmnt"/>
    <n v="673"/>
    <n v="488"/>
    <n v="1.38"/>
    <n v="4939.13"/>
    <n v="726.22750031925136"/>
  </r>
  <r>
    <s v="202606"/>
    <s v="032"/>
    <s v="Gas"/>
    <s v="Gas General Plant"/>
    <x v="0"/>
    <s v="Include"/>
    <s v="G390 - Structures and Improvements"/>
    <x v="2"/>
    <n v="0.24904501540006124"/>
    <s v="XX"/>
    <s v="Operations - AZ - Lake Havasu"/>
    <s v="HAVAS - Havasu"/>
    <n v="2019"/>
    <n v="9799.67"/>
    <m/>
    <n v="1443.96"/>
    <n v="8355.7099999999991"/>
    <s v="B - 2 :   Reinf. Conc. Bldg. Const."/>
    <n v="675"/>
    <n v="504"/>
    <n v="1.34"/>
    <n v="13124.56"/>
    <n v="3268.6062473190277"/>
  </r>
  <r>
    <s v="202606"/>
    <s v="032"/>
    <s v="Gas"/>
    <s v="Gas General Plant"/>
    <x v="0"/>
    <s v="Include"/>
    <s v="G390 - Structures and Improvements"/>
    <x v="2"/>
    <n v="0.24904501540006124"/>
    <s v="XX"/>
    <s v="Operations - AZ - Prescott"/>
    <s v="PRESC - Prescott"/>
    <n v="2019"/>
    <n v="18621.560000000001"/>
    <m/>
    <n v="2863.12"/>
    <n v="15758.440000000002"/>
    <s v="B - 2 :   Reinf. Conc. Bldg. Const."/>
    <n v="675"/>
    <n v="504"/>
    <n v="1.34"/>
    <n v="24939.59"/>
    <n v="6211.080575621213"/>
  </r>
  <r>
    <s v="202606"/>
    <s v="032"/>
    <s v="Gas"/>
    <s v="Gas General Plant"/>
    <x v="0"/>
    <s v="Include"/>
    <s v="G394 - Tool, Shop, and Garage Equip"/>
    <x v="12"/>
    <n v="0.34726061264282393"/>
    <s v="XX"/>
    <s v="Operations - AZ - Kingman"/>
    <s v="KINGM - Kingman"/>
    <n v="2020"/>
    <n v="42541.04"/>
    <m/>
    <n v="9974.6299999999992"/>
    <n v="32566.410000000003"/>
    <s v="No Indexing"/>
    <n v="1"/>
    <n v="1"/>
    <n v="1"/>
    <n v="42541.04"/>
    <n v="14772.827612862879"/>
  </r>
  <r>
    <s v="202606"/>
    <s v="032"/>
    <s v="Gas"/>
    <s v="Gas Distribution Plant"/>
    <x v="3"/>
    <s v="Include"/>
    <s v="G380 - Services"/>
    <x v="7"/>
    <n v="0.41926855566498139"/>
    <s v="XX"/>
    <s v="Unspecified"/>
    <s v="00000 - Unspecified AZ"/>
    <n v="2020"/>
    <n v="-0.01"/>
    <m/>
    <n v="-0.06"/>
    <n v="4.9999999999999996E-2"/>
    <s v="G - 49 : 380 Services, Steel"/>
    <n v="1036"/>
    <n v="682"/>
    <n v="1.52"/>
    <n v="-0.02"/>
    <n v="-8.3853711132996275E-3"/>
  </r>
  <r>
    <s v="202606"/>
    <s v="032"/>
    <s v="Gas"/>
    <s v="Gas Distribution Plant"/>
    <x v="0"/>
    <s v="Include"/>
    <s v="G378 - Measr and Reg Stat Equip-Gen"/>
    <x v="4"/>
    <n v="0.46834496815577242"/>
    <s v="XX"/>
    <s v="Unspecified"/>
    <s v="00000 - Unspecified AZ"/>
    <n v="2020"/>
    <n v="166664.88"/>
    <m/>
    <n v="22265.759999999998"/>
    <n v="144399.12"/>
    <s v="G - 47 : 378 Meas &amp; Reg Sta Equip"/>
    <n v="1184"/>
    <n v="767"/>
    <n v="1.54"/>
    <n v="257276.69"/>
    <n v="120494.24318527253"/>
  </r>
  <r>
    <s v="202606"/>
    <s v="032"/>
    <s v="Gas"/>
    <s v="Gas General Plant"/>
    <x v="0"/>
    <s v="Include"/>
    <s v="G391 - Office Furniture and Equip"/>
    <x v="16"/>
    <n v="0.55164661503469203"/>
    <s v="OE"/>
    <s v="Operations - AZ - Flagstaff"/>
    <s v="FLAGA - Flagstaff Admin"/>
    <n v="2020"/>
    <n v="2639.99"/>
    <m/>
    <n v="1273.5999999999999"/>
    <n v="1366.3899999999999"/>
    <s v="No Indexing"/>
    <n v="1"/>
    <n v="1"/>
    <n v="1"/>
    <n v="2639.99"/>
    <n v="1456.3415472254364"/>
  </r>
  <r>
    <s v="202606"/>
    <s v="032"/>
    <s v="Gas"/>
    <s v="Gas Distribution Plant"/>
    <x v="0"/>
    <s v="Include"/>
    <s v="G382 - Meter Installations"/>
    <x v="6"/>
    <n v="4.068947554640568E-2"/>
    <s v="XX"/>
    <s v="Unspecified"/>
    <s v="00000 - Unspecified AZ"/>
    <n v="2021"/>
    <n v="758142.22"/>
    <m/>
    <n v="28286.3"/>
    <n v="729855.91999999993"/>
    <s v="G - 52 : 382 Meter Installations"/>
    <n v="2076"/>
    <n v="1376"/>
    <n v="1.51"/>
    <n v="1143825.04"/>
    <n v="46541.640994446498"/>
  </r>
  <r>
    <s v="202606"/>
    <s v="032"/>
    <s v="Gas"/>
    <s v="Gas General Plant"/>
    <x v="0"/>
    <s v="Include"/>
    <s v="G392 - Transportation Equipment"/>
    <x v="3"/>
    <n v="0.43183290679129122"/>
    <s v="C3"/>
    <s v="Unspecified"/>
    <s v="00000 - Unspecified AZ"/>
    <n v="2021"/>
    <n v="182915.94"/>
    <m/>
    <n v="182915.94"/>
    <n v="0"/>
    <s v="No Indexing"/>
    <n v="1"/>
    <n v="1"/>
    <n v="1"/>
    <n v="182915.94"/>
    <n v="78989.122068661411"/>
  </r>
  <r>
    <s v="202606"/>
    <s v="032"/>
    <s v="Gas"/>
    <s v="Gas General Plant"/>
    <x v="0"/>
    <s v="Include"/>
    <s v="G397 - Communication Equipment"/>
    <x v="5"/>
    <n v="0.45288665983949944"/>
    <s v="XX"/>
    <s v="Operations - AZ - Prescott"/>
    <s v="PRESC - Prescott"/>
    <n v="2021"/>
    <n v="17408.939999999999"/>
    <m/>
    <n v="5638.72"/>
    <n v="11770.219999999998"/>
    <s v="No Indexing"/>
    <n v="1"/>
    <n v="1"/>
    <n v="1"/>
    <n v="17408.939999999999"/>
    <n v="7884.2766879462552"/>
  </r>
  <r>
    <s v="202606"/>
    <s v="032"/>
    <s v="Gas"/>
    <s v="Gas General Plant"/>
    <x v="0"/>
    <s v="Include"/>
    <s v="G391 - Office Furniture and Equip"/>
    <x v="16"/>
    <n v="0.55164661503469203"/>
    <s v="OE"/>
    <s v="Operations - AZ - Prescott"/>
    <s v="PRESC - Prescott"/>
    <n v="2021"/>
    <n v="-75"/>
    <m/>
    <n v="-21.29"/>
    <n v="-53.71"/>
    <s v="No Indexing"/>
    <n v="1"/>
    <n v="1"/>
    <n v="1"/>
    <n v="-75"/>
    <n v="-41.373496127601904"/>
  </r>
  <r>
    <s v="202606"/>
    <s v="032"/>
    <s v="Gas"/>
    <s v="Gas General Plant"/>
    <x v="0"/>
    <s v="Include"/>
    <s v="G392 - Transportation Equipment"/>
    <x v="3"/>
    <n v="0.43183290679129122"/>
    <s v="C7"/>
    <s v="Unspecified"/>
    <s v="00000 - Unspecified AZ"/>
    <n v="2020"/>
    <n v="193791.55"/>
    <m/>
    <n v="34079.21"/>
    <n v="159712.34"/>
    <s v="No Indexing"/>
    <n v="1"/>
    <n v="1"/>
    <n v="1"/>
    <n v="193791.55"/>
    <n v="83685.568348089844"/>
  </r>
  <r>
    <s v="202606"/>
    <s v="032"/>
    <s v="Gas"/>
    <s v="Gas General Plant"/>
    <x v="0"/>
    <s v="Include"/>
    <s v="G394 - Tool, Shop, and Garage Equip"/>
    <x v="12"/>
    <n v="0.34726061264282393"/>
    <s v="XX"/>
    <s v="Operations - AZ - Show Low"/>
    <s v="SHOWL - Show Low"/>
    <n v="2022"/>
    <n v="67881.240000000005"/>
    <m/>
    <n v="10465.91"/>
    <n v="57415.33"/>
    <s v="No Indexing"/>
    <n v="1"/>
    <n v="1"/>
    <n v="1"/>
    <n v="67881.240000000005"/>
    <n v="23572.480989354568"/>
  </r>
  <r>
    <s v="202606"/>
    <s v="032"/>
    <s v="Gas"/>
    <s v="Gas Distribution Plant"/>
    <x v="0"/>
    <s v="Include"/>
    <s v="G375 - Structures and Improvements"/>
    <x v="9"/>
    <n v="0.14703551036705884"/>
    <s v="XX"/>
    <s v="Unspecified"/>
    <s v="00000 - Unspecified AZ"/>
    <n v="2022"/>
    <n v="41608.080000000002"/>
    <m/>
    <n v="3415.75"/>
    <n v="38192.33"/>
    <s v="G - 42 : 375 Structures &amp; Improvmnt"/>
    <n v="673"/>
    <n v="637"/>
    <n v="1.06"/>
    <n v="43959.56"/>
    <n v="6463.6163401113445"/>
  </r>
  <r>
    <s v="202606"/>
    <s v="032"/>
    <s v="Gas"/>
    <s v="Gas General Plant"/>
    <x v="0"/>
    <s v="Include"/>
    <s v="G392 - Transportation Equipment"/>
    <x v="3"/>
    <n v="0.43183290679129122"/>
    <s v="C3"/>
    <s v="Unspecified"/>
    <s v="00000 - Unspecified AZ"/>
    <n v="2022"/>
    <n v="264417.18"/>
    <m/>
    <n v="264417.18"/>
    <n v="0"/>
    <s v="No Indexing"/>
    <n v="1"/>
    <n v="1"/>
    <n v="1"/>
    <n v="264417.18"/>
    <n v="114184.03944495607"/>
  </r>
  <r>
    <s v="202606"/>
    <s v="032"/>
    <s v="Gas"/>
    <s v="Gas General Plant"/>
    <x v="0"/>
    <s v="Include"/>
    <s v="G392 - Transportation Equipment"/>
    <x v="3"/>
    <n v="0.43183290679129122"/>
    <s v="C2"/>
    <s v="Unspecified"/>
    <s v="00000 - Unspecified AZ"/>
    <n v="2022"/>
    <n v="113440.43"/>
    <m/>
    <n v="106833.42"/>
    <n v="6607.0099999999948"/>
    <s v="No Indexing"/>
    <n v="1"/>
    <n v="1"/>
    <n v="1"/>
    <n v="113440.43"/>
    <n v="48987.310634553993"/>
  </r>
  <r>
    <s v="202606"/>
    <s v="032"/>
    <s v="Gas"/>
    <s v="Gas General Plant"/>
    <x v="0"/>
    <s v="Include"/>
    <s v="G391 - Office Furniture and Equip"/>
    <x v="16"/>
    <n v="0.55164661503469203"/>
    <s v="OE"/>
    <s v="Operations - AZ - Prescott"/>
    <s v="PRESC - Prescott"/>
    <n v="2023"/>
    <n v="13015.2"/>
    <m/>
    <n v="2065.85"/>
    <n v="10949.35"/>
    <s v="No Indexing"/>
    <n v="1"/>
    <n v="1"/>
    <n v="1"/>
    <n v="13015.2"/>
    <n v="7179.7910239995244"/>
  </r>
  <r>
    <s v="202606"/>
    <s v="032"/>
    <s v="Gas"/>
    <s v="Gas General Plant"/>
    <x v="0"/>
    <s v="Include"/>
    <s v="G392 - Transportation Equipment"/>
    <x v="3"/>
    <n v="0.43183290679129122"/>
    <s v="C9"/>
    <s v="Unspecified"/>
    <s v="00000 - Unspecified AZ"/>
    <n v="2023"/>
    <n v="198493.15"/>
    <m/>
    <n v="34956.67"/>
    <n v="163536.47999999998"/>
    <s v="No Indexing"/>
    <n v="1"/>
    <n v="1"/>
    <n v="1"/>
    <n v="198493.15"/>
    <n v="85715.873942659789"/>
  </r>
  <r>
    <s v="202606"/>
    <s v="032"/>
    <s v="Gas"/>
    <s v="Gas General Plant"/>
    <x v="0"/>
    <s v="Include"/>
    <s v="G394 - Tool, Shop, and Garage Equip"/>
    <x v="12"/>
    <n v="0.34726061264282393"/>
    <s v="XX"/>
    <s v="Operations - AZ - Flagstaff"/>
    <s v="FLAG0 - Flagstaff"/>
    <n v="2024"/>
    <n v="149283.04"/>
    <m/>
    <n v="11113.9"/>
    <n v="138169.14000000001"/>
    <s v="No Indexing"/>
    <n v="1"/>
    <n v="1"/>
    <n v="1"/>
    <n v="149283.04"/>
    <n v="51840.11992758319"/>
  </r>
  <r>
    <s v="202606"/>
    <s v="032"/>
    <s v="Gas"/>
    <s v="Gas Distribution Plant"/>
    <x v="0"/>
    <s v="Include"/>
    <s v="G382 - Meter Installations"/>
    <x v="6"/>
    <n v="4.068947554640568E-2"/>
    <s v="XX"/>
    <s v="Unspecified"/>
    <s v="00000 - Unspecified AZ"/>
    <n v="2024"/>
    <n v="704821.36"/>
    <m/>
    <n v="20014.650000000001"/>
    <n v="684806.71"/>
    <s v="G - 52 : 382 Meter Installations"/>
    <n v="2076"/>
    <n v="1985"/>
    <n v="1.05"/>
    <n v="737133.07"/>
    <n v="29993.558026211944"/>
  </r>
  <r>
    <s v="202606"/>
    <s v="032"/>
    <s v="Gas"/>
    <s v="Gas General Plant"/>
    <x v="0"/>
    <s v="Include"/>
    <s v="G394 - Tool, Shop, and Garage Equip"/>
    <x v="12"/>
    <n v="0.34726061264282393"/>
    <s v="XX"/>
    <s v="Operations - AZ - Prescott"/>
    <s v="PRESC - Prescott"/>
    <n v="2024"/>
    <n v="86728.94"/>
    <m/>
    <n v="7002.68"/>
    <n v="79726.260000000009"/>
    <s v="No Indexing"/>
    <n v="1"/>
    <n v="1"/>
    <n v="1"/>
    <n v="86728.94"/>
    <n v="30117.544838262718"/>
  </r>
  <r>
    <s v="202606"/>
    <s v="032"/>
    <s v="Gas"/>
    <s v="Gas General Plant"/>
    <x v="0"/>
    <s v="Include"/>
    <s v="G391 - Office Furniture and Equip"/>
    <x v="16"/>
    <n v="0.55164661503469203"/>
    <s v="NT"/>
    <s v="Operations - AZ - Flagstaff"/>
    <s v="FLAGA - Flagstaff Admin"/>
    <n v="2023"/>
    <n v="76594.53"/>
    <m/>
    <n v="49507.839999999997"/>
    <n v="27086.690000000002"/>
    <s v="No Indexing"/>
    <n v="1"/>
    <n v="1"/>
    <n v="1"/>
    <n v="76594.53"/>
    <n v="42253.113204673173"/>
  </r>
  <r>
    <s v="202606"/>
    <s v="032"/>
    <s v="Gas"/>
    <s v="Gas General Plant"/>
    <x v="0"/>
    <s v="Include"/>
    <s v="G397 - Communication Equipment"/>
    <x v="5"/>
    <n v="0.45288665983949944"/>
    <s v="XX"/>
    <s v="Operations - AZ - Santa Cruz"/>
    <s v="SCNHQ - Santa Cruz New Headquarters"/>
    <n v="2022"/>
    <n v="94475.62"/>
    <m/>
    <n v="25539.88"/>
    <n v="68935.739999999991"/>
    <s v="No Indexing"/>
    <n v="1"/>
    <n v="1"/>
    <n v="1"/>
    <n v="94475.62"/>
    <n v="42786.74797806581"/>
  </r>
  <r>
    <s v="202606"/>
    <s v="032"/>
    <s v="Gas"/>
    <s v="Gas General Plant"/>
    <x v="0"/>
    <s v="Include"/>
    <s v="G392 - Transportation Equipment"/>
    <x v="3"/>
    <n v="0.43183290679129122"/>
    <s v="C1"/>
    <s v="Unspecified"/>
    <s v="00000 - Unspecified AZ"/>
    <n v="2024"/>
    <n v="823331.96"/>
    <m/>
    <n v="182401.23"/>
    <n v="640930.73"/>
    <s v="No Indexing"/>
    <n v="1"/>
    <n v="1"/>
    <n v="1"/>
    <n v="823331.96"/>
    <n v="355541.8335409711"/>
  </r>
  <r>
    <s v="202606"/>
    <s v="032"/>
    <s v="Gas"/>
    <s v="Gas General Plant"/>
    <x v="0"/>
    <s v="Include"/>
    <s v="G392 - Transportation Equipment"/>
    <x v="3"/>
    <n v="0.43183290679129122"/>
    <s v="C9"/>
    <s v="Unspecified"/>
    <s v="00000 - Unspecified AZ"/>
    <n v="2024"/>
    <n v="322685.89"/>
    <m/>
    <n v="41419.32"/>
    <n v="281266.57"/>
    <s v="No Indexing"/>
    <n v="1"/>
    <n v="1"/>
    <n v="1"/>
    <n v="322685.89"/>
    <n v="139346.38585923487"/>
  </r>
  <r>
    <s v="202606"/>
    <s v="032"/>
    <s v="Gas"/>
    <s v="Gas Distribution Plant"/>
    <x v="1"/>
    <s v="Include"/>
    <s v="G380 - Services"/>
    <x v="7"/>
    <n v="0.41926855566498139"/>
    <s v="XX"/>
    <s v="Unspecified"/>
    <s v="SOUNI - Southern Union Gas Acquisition Adjustment"/>
    <n v="2003"/>
    <n v="3646695.14"/>
    <m/>
    <n v="1824728.72"/>
    <n v="1821966.4200000002"/>
    <s v="G - 49 : 380 Services, Steel"/>
    <n v="1036"/>
    <n v="342"/>
    <n v="3.03"/>
    <n v="11046713.93"/>
    <n v="4631539.7942753304"/>
  </r>
  <r>
    <s v="202606"/>
    <s v="032"/>
    <s v="Gas"/>
    <s v="Gas General Plant"/>
    <x v="1"/>
    <s v="Include"/>
    <s v="G389 - Land and Land Rights"/>
    <x v="24"/>
    <n v="6.1649066788854748E-2"/>
    <s v="LD"/>
    <s v="Unspecified"/>
    <s v="SOUNI - Southern Union Gas Acquisition Adjustment"/>
    <n v="2003"/>
    <n v="9683.36"/>
    <m/>
    <n v="215.28"/>
    <n v="9468.08"/>
    <s v="No Indexing"/>
    <n v="1"/>
    <n v="1"/>
    <n v="1"/>
    <n v="9683.36"/>
    <n v="596.9701073805245"/>
  </r>
  <r>
    <s v="202606"/>
    <s v="032"/>
    <s v="Gas"/>
    <s v="Gas General Plant"/>
    <x v="1"/>
    <s v="Include"/>
    <s v="G393 - Stores Equipment"/>
    <x v="20"/>
    <n v="0.47174007972370507"/>
    <s v="XX"/>
    <s v="Unspecified"/>
    <s v="SOUNI - Southern Union Gas Acquisition Adjustment"/>
    <n v="2003"/>
    <n v="26148.25"/>
    <m/>
    <n v="17335.82"/>
    <n v="8812.43"/>
    <s v="No Indexing"/>
    <n v="1"/>
    <n v="1"/>
    <n v="1"/>
    <n v="26148.25"/>
    <n v="12335.177539635371"/>
  </r>
  <r>
    <s v="202606"/>
    <s v="032"/>
    <s v="Gas"/>
    <s v="Gas General Plant"/>
    <x v="0"/>
    <s v="Include"/>
    <s v="G396 - Power Operated Equipment"/>
    <x v="11"/>
    <n v="0.54297473900690851"/>
    <s v="XX"/>
    <s v="Operations - AZ - Show Low"/>
    <s v="SHOWL - Show Low"/>
    <n v="2024"/>
    <n v="70117.33"/>
    <m/>
    <n v="11703.34"/>
    <n v="58413.990000000005"/>
    <s v="No Indexing"/>
    <n v="1"/>
    <n v="1"/>
    <n v="1"/>
    <n v="70117.33"/>
    <n v="38071.93895661128"/>
  </r>
  <r>
    <s v="202606"/>
    <s v="032"/>
    <s v="Gas"/>
    <s v="Gas General Plant"/>
    <x v="0"/>
    <s v="Include"/>
    <s v="G396 - Power Operated Equipment"/>
    <x v="11"/>
    <n v="0.54297473900690851"/>
    <s v="XX"/>
    <s v="Operations - AZ - Flagstaff"/>
    <s v="FLAGW - Flagstaff Operations/Warehouse"/>
    <n v="2024"/>
    <n v="76491.13"/>
    <m/>
    <n v="76491.13"/>
    <n v="0"/>
    <s v="No Indexing"/>
    <n v="1"/>
    <n v="1"/>
    <n v="1"/>
    <n v="76491.13"/>
    <n v="41532.751348093516"/>
  </r>
  <r>
    <s v="202606"/>
    <s v="032"/>
    <s v="Gas"/>
    <s v="Gas General Plant"/>
    <x v="0"/>
    <s v="Include"/>
    <s v="G397 - Communication Equipment"/>
    <x v="5"/>
    <n v="0.45288665983949944"/>
    <s v="XX"/>
    <s v="Operations - AZ - Flagstaff"/>
    <s v="FLAGA - Flagstaff Admin"/>
    <n v="2025"/>
    <n v="183124.93"/>
    <m/>
    <n v="12485.51"/>
    <n v="170639.41999999998"/>
    <s v="No Indexing"/>
    <n v="1"/>
    <n v="1"/>
    <n v="1"/>
    <n v="183124.93"/>
    <n v="82934.837881042142"/>
  </r>
  <r>
    <s v="202606"/>
    <s v="032"/>
    <s v="Gas"/>
    <s v="Gas General Plant"/>
    <x v="0"/>
    <s v="Include"/>
    <s v="G391 - Office Furniture and Equip"/>
    <x v="16"/>
    <n v="0.55164661503469203"/>
    <s v="OE"/>
    <s v="Operations - AZ - Prescott"/>
    <s v="PRESC - Prescott"/>
    <n v="2025"/>
    <n v="75355.37"/>
    <m/>
    <n v="3625.54"/>
    <n v="71729.83"/>
    <s v="No Indexing"/>
    <n v="1"/>
    <n v="1"/>
    <n v="1"/>
    <n v="75355.37"/>
    <n v="41569.534785186777"/>
  </r>
  <r>
    <s v="202606"/>
    <s v="032"/>
    <s v="Gas"/>
    <s v="Gas General Plant"/>
    <x v="0"/>
    <s v="Include"/>
    <s v="G394 - Tool, Shop, and Garage Equip"/>
    <x v="12"/>
    <n v="0.34726061264282393"/>
    <s v="XX"/>
    <s v="Operations - AZ - Santa Cruz"/>
    <s v="SCWHG - Santa Cruz Warehouse &amp; Engineering Gas"/>
    <n v="2025"/>
    <n v="623.89"/>
    <m/>
    <n v="23.59"/>
    <n v="600.29999999999995"/>
    <s v="No Indexing"/>
    <n v="1"/>
    <n v="1"/>
    <n v="1"/>
    <n v="623.89"/>
    <n v="216.65242362173143"/>
  </r>
  <r>
    <s v="202606"/>
    <s v="032"/>
    <s v="Gas"/>
    <s v="Gas General Plant"/>
    <x v="0"/>
    <s v="Include"/>
    <s v="G392 - Transportation Equipment"/>
    <x v="3"/>
    <n v="0.43183290679129122"/>
    <s v="C9"/>
    <s v="Unspecified"/>
    <s v="00000 - Unspecified AZ"/>
    <n v="2025"/>
    <n v="1032891.03"/>
    <m/>
    <n v="73949.600000000006"/>
    <n v="958941.43"/>
    <s v="No Indexing"/>
    <n v="1"/>
    <n v="1"/>
    <n v="1"/>
    <n v="1032891.03"/>
    <n v="446036.33588355081"/>
  </r>
  <r>
    <s v="202606"/>
    <s v="032"/>
    <s v="Gas"/>
    <s v="Gas Distribution Plant"/>
    <x v="0"/>
    <s v="Include"/>
    <s v="G374 - Land and Land Rights"/>
    <x v="23"/>
    <n v="-1.7269128751637088E-2"/>
    <s v="RWAZ"/>
    <s v="Unspecified"/>
    <s v="00000 - Unspecified AZ"/>
    <n v="2025"/>
    <n v="5946.25"/>
    <m/>
    <n v="64.069999999999993"/>
    <n v="5882.18"/>
    <s v="No Indexing"/>
    <n v="1"/>
    <n v="1"/>
    <n v="1"/>
    <n v="5946.25"/>
    <n v="-102.68655683942204"/>
  </r>
  <r>
    <s v="202606"/>
    <s v="032"/>
    <s v="Gas"/>
    <s v="Gas General Plant"/>
    <x v="0"/>
    <s v="Include"/>
    <s v="G396 - Power Operated Equipment"/>
    <x v="11"/>
    <n v="0.54297473900690851"/>
    <s v="XX"/>
    <s v="Operations - AZ - Prescott"/>
    <s v="PRESC - Prescott"/>
    <n v="2025"/>
    <n v="285155.7"/>
    <m/>
    <n v="17756.97"/>
    <n v="267398.73"/>
    <s v="No Indexing"/>
    <n v="1"/>
    <n v="1"/>
    <n v="1"/>
    <n v="285155.7"/>
    <n v="154832.34178383232"/>
  </r>
  <r>
    <s v="202606"/>
    <s v="032"/>
    <s v="Gas"/>
    <s v="Gas General Plant"/>
    <x v="0"/>
    <s v="Include"/>
    <s v="G390 - Structures and Improvements"/>
    <x v="2"/>
    <n v="0.24904501540006124"/>
    <s v="XX"/>
    <s v="Operations - AZ - Show Low"/>
    <s v="SHOWL - Show Low"/>
    <n v="2025"/>
    <n v="22094.59"/>
    <m/>
    <n v="339.7"/>
    <n v="21754.89"/>
    <s v="B - 2 :   Reinf. Conc. Bldg. Const."/>
    <n v="675"/>
    <n v="675"/>
    <n v="1"/>
    <n v="22094.59"/>
    <n v="5502.5475068080395"/>
  </r>
  <r>
    <s v="202606"/>
    <s v="032"/>
    <s v="Gas"/>
    <s v="Gas Distribution Plant"/>
    <x v="0"/>
    <s v="Include"/>
    <s v="G378 - Measr and Reg Stat Equip-Gen"/>
    <x v="4"/>
    <n v="0.46834496815577242"/>
    <s v="XX"/>
    <s v="Unspecified"/>
    <s v="00000 - Unspecified AZ"/>
    <n v="2026"/>
    <n v="8491.83"/>
    <m/>
    <n v="40.49"/>
    <n v="8451.34"/>
    <s v="G - 47 : 378 Meas &amp; Reg Sta Equip"/>
    <n v="1184"/>
    <n v="1184"/>
    <n v="1"/>
    <n v="8491.83"/>
    <n v="3977.1058509342329"/>
  </r>
  <r>
    <s v="202606"/>
    <s v="032"/>
    <s v="Gas"/>
    <s v="Gas General Plant"/>
    <x v="0"/>
    <s v="Include"/>
    <s v="G392 - Transportation Equipment"/>
    <x v="3"/>
    <n v="0.43183290679129122"/>
    <s v="C1"/>
    <s v="Unspecified"/>
    <s v="00000 - Unspecified AZ"/>
    <n v="2026"/>
    <n v="215090.51"/>
    <m/>
    <n v="2147.2399999999998"/>
    <n v="212943.27000000002"/>
    <s v="No Indexing"/>
    <n v="1"/>
    <n v="1"/>
    <n v="1"/>
    <n v="215090.51"/>
    <n v="92883.160156521291"/>
  </r>
  <r>
    <s v="202606"/>
    <s v="032"/>
    <s v="Gas"/>
    <s v="Gas General Plant"/>
    <x v="0"/>
    <s v="Include"/>
    <s v="G391 - Office Furniture and Equip"/>
    <x v="16"/>
    <n v="0.55164661503469203"/>
    <s v="NT"/>
    <s v="Operations - AZ - Prescott"/>
    <s v="PRESC - Prescott"/>
    <n v="2025"/>
    <n v="86633.39"/>
    <m/>
    <n v="15554.7"/>
    <n v="71078.69"/>
    <s v="No Indexing"/>
    <n v="1"/>
    <n v="1"/>
    <n v="1"/>
    <n v="86633.39"/>
    <n v="47791.01634248034"/>
  </r>
  <r>
    <s v="202606"/>
    <s v="032"/>
    <s v="Gas"/>
    <s v="Gas Distribution Plant"/>
    <x v="0"/>
    <s v="Include"/>
    <s v="G383 - House Regulators"/>
    <x v="14"/>
    <n v="0.50413956378429226"/>
    <s v="XX"/>
    <s v="Unspecified"/>
    <s v="00000 - Unspecified AZ"/>
    <n v="2015"/>
    <n v="127838.13"/>
    <m/>
    <n v="39729.019999999997"/>
    <n v="88109.110000000015"/>
    <s v="G - 53 : 383 House Regulators"/>
    <n v="954"/>
    <n v="469"/>
    <n v="2.0299999999999998"/>
    <n v="260037.48"/>
    <n v="131095.18173476664"/>
  </r>
  <r>
    <s v="202606"/>
    <s v="032"/>
    <s v="Gas"/>
    <s v="Gas General Plant"/>
    <x v="0"/>
    <s v="Include"/>
    <s v="G396 - Power Operated Equipment"/>
    <x v="11"/>
    <n v="0.54297473900690851"/>
    <s v="XX"/>
    <s v="Operations - AZ - Kingman"/>
    <s v="KINGM - Kingman"/>
    <n v="2013"/>
    <n v="32740.880000000001"/>
    <m/>
    <n v="24236.84"/>
    <n v="8504.0400000000009"/>
    <s v="No Indexing"/>
    <n v="1"/>
    <n v="1"/>
    <n v="1"/>
    <n v="32740.880000000001"/>
    <n v="17777.470772856512"/>
  </r>
  <r>
    <s v="202606"/>
    <s v="032"/>
    <s v="Gas"/>
    <s v="Gas Distribution Plant"/>
    <x v="0"/>
    <s v="Include"/>
    <s v="G383 - House Regulators"/>
    <x v="14"/>
    <n v="0.50413956378429226"/>
    <s v="XX"/>
    <s v="Unspecified"/>
    <s v="00000 - Unspecified AZ"/>
    <n v="2010"/>
    <n v="70425.36"/>
    <m/>
    <n v="31845.53"/>
    <n v="38579.83"/>
    <s v="G - 53 : 383 House Regulators"/>
    <n v="954"/>
    <n v="414"/>
    <n v="2.2999999999999998"/>
    <n v="162284.53"/>
    <n v="81814.052163138884"/>
  </r>
  <r>
    <s v="202606"/>
    <s v="032"/>
    <s v="Gas"/>
    <s v="Gas Distribution Plant"/>
    <x v="0"/>
    <s v="Include"/>
    <s v="G376 - Mains"/>
    <x v="13"/>
    <n v="0.40359779215499247"/>
    <s v="XX"/>
    <s v="Unspecified"/>
    <s v="00000 - Unspecified AZ"/>
    <n v="2011"/>
    <n v="2671569.81"/>
    <m/>
    <n v="845115.4"/>
    <n v="1826454.4100000001"/>
    <s v="G - 43 : 376 Mains, Cast Iron"/>
    <n v="1688"/>
    <n v="592"/>
    <n v="2.85"/>
    <n v="7617584.1900000004"/>
    <n v="3074440.1606387771"/>
  </r>
  <r>
    <s v="202606"/>
    <s v="032"/>
    <s v="Gas"/>
    <s v="Gas Distribution Plant"/>
    <x v="0"/>
    <s v="Include"/>
    <s v="G376 - Mains"/>
    <x v="13"/>
    <n v="0.40359779215499247"/>
    <s v="XX"/>
    <s v="Unspecified"/>
    <s v="00000 - Unspecified AZ"/>
    <n v="2010"/>
    <n v="3861469.27"/>
    <m/>
    <n v="1314247.24"/>
    <n v="2547222.0300000003"/>
    <s v="G - 43 : 376 Mains, Cast Iron"/>
    <n v="1688"/>
    <n v="599"/>
    <n v="2.82"/>
    <n v="10881736.439999999"/>
    <n v="4391844.8019965272"/>
  </r>
  <r>
    <s v="202606"/>
    <s v="032"/>
    <s v="Gas"/>
    <s v="Gas Distribution Plant"/>
    <x v="0"/>
    <s v="Include"/>
    <s v="G380 - Services"/>
    <x v="7"/>
    <n v="0.41926855566498139"/>
    <s v="XX"/>
    <s v="Unspecified"/>
    <s v="00000 - Unspecified AZ"/>
    <n v="2011"/>
    <n v="3701592.11"/>
    <m/>
    <n v="1716382.85"/>
    <n v="1985209.2599999998"/>
    <s v="G - 49 : 380 Services, Steel"/>
    <n v="1036"/>
    <n v="528"/>
    <n v="1.96"/>
    <n v="7262972.4000000004"/>
    <n v="3045135.9479826237"/>
  </r>
  <r>
    <s v="202606"/>
    <s v="032"/>
    <s v="Gas"/>
    <s v="Gas Distribution Plant"/>
    <x v="0"/>
    <s v="Include"/>
    <s v="G380 - Services"/>
    <x v="7"/>
    <n v="0.41926855566498139"/>
    <s v="XX"/>
    <s v="Unspecified"/>
    <s v="00000 - Unspecified AZ"/>
    <n v="2003"/>
    <n v="3862797.58"/>
    <m/>
    <n v="2858154.67"/>
    <n v="1004642.9100000001"/>
    <s v="G - 49 : 380 Services, Steel"/>
    <n v="1036"/>
    <n v="342"/>
    <n v="3.03"/>
    <n v="11701340.039999999"/>
    <n v="4906003.9379156148"/>
  </r>
  <r>
    <s v="202606"/>
    <s v="032"/>
    <s v="Gas"/>
    <s v="Gas Distribution Plant"/>
    <x v="0"/>
    <s v="Include"/>
    <s v="G378 - Measr and Reg Stat Equip-Gen"/>
    <x v="4"/>
    <n v="0.46834496815577242"/>
    <s v="XX"/>
    <s v="Unspecified"/>
    <s v="00000 - Unspecified AZ"/>
    <n v="2011"/>
    <n v="14818.27"/>
    <m/>
    <n v="5684.36"/>
    <n v="9133.91"/>
    <s v="G - 47 : 378 Meas &amp; Reg Sta Equip"/>
    <n v="1184"/>
    <n v="621"/>
    <n v="1.91"/>
    <n v="28252.55"/>
    <n v="13231.939630069368"/>
  </r>
  <r>
    <s v="202606"/>
    <s v="032"/>
    <s v="Gas"/>
    <s v="Gas Distribution Plant"/>
    <x v="0"/>
    <s v="Include"/>
    <s v="G376 - Mains"/>
    <x v="13"/>
    <n v="0.40359779215499247"/>
    <s v="XX"/>
    <s v="Unspecified"/>
    <s v="00000 - Unspecified AZ"/>
    <n v="2009"/>
    <n v="6282916.9100000001"/>
    <m/>
    <n v="2289739.33"/>
    <n v="3993177.58"/>
    <s v="G - 43 : 376 Mains, Cast Iron"/>
    <n v="1688"/>
    <n v="569"/>
    <n v="2.97"/>
    <n v="18638952.100000001"/>
    <n v="7522639.915642661"/>
  </r>
  <r>
    <s v="202606"/>
    <s v="032"/>
    <s v="Gas"/>
    <s v="Gas Distribution Plant"/>
    <x v="0"/>
    <s v="Include"/>
    <s v="G378 - Measr and Reg Stat Equip-Gen"/>
    <x v="4"/>
    <n v="0.46834496815577242"/>
    <s v="XX"/>
    <s v="Unspecified"/>
    <s v="00000 - Unspecified AZ"/>
    <n v="2012"/>
    <n v="117792.34"/>
    <m/>
    <n v="41781.78"/>
    <n v="76010.559999999998"/>
    <s v="G - 47 : 378 Meas &amp; Reg Sta Equip"/>
    <n v="1184"/>
    <n v="672"/>
    <n v="1.76"/>
    <n v="207538.88"/>
    <n v="97199.790144684681"/>
  </r>
  <r>
    <s v="202606"/>
    <s v="032"/>
    <s v="Gas"/>
    <s v="Gas General Plant"/>
    <x v="0"/>
    <s v="Include"/>
    <s v="G398 - Miscellaneous Equipment"/>
    <x v="22"/>
    <n v="0.24374129646131953"/>
    <s v="XX"/>
    <s v="Operations - AZ - Prescott"/>
    <s v="PRESC - Prescott"/>
    <n v="2011"/>
    <n v="1761.85"/>
    <m/>
    <n v="957.51"/>
    <n v="804.33999999999992"/>
    <s v="No Indexing"/>
    <n v="1"/>
    <n v="1"/>
    <n v="1"/>
    <n v="1761.85"/>
    <n v="429.43560317037583"/>
  </r>
  <r>
    <s v="202606"/>
    <s v="032"/>
    <s v="Gas"/>
    <s v="Gas Distribution Plant"/>
    <x v="0"/>
    <s v="Include"/>
    <s v="G385 - Indust Measr Reg Stat Equip"/>
    <x v="19"/>
    <n v="0.39278890683516676"/>
    <s v="XX"/>
    <s v="Unspecified"/>
    <s v="00000 - Unspecified AZ"/>
    <n v="2006"/>
    <n v="84653.89"/>
    <m/>
    <n v="51027.61"/>
    <n v="33626.28"/>
    <s v="No Indexing"/>
    <n v="1"/>
    <n v="1"/>
    <n v="1"/>
    <n v="84653.89"/>
    <n v="33251.108912444455"/>
  </r>
  <r>
    <s v="202606"/>
    <s v="032"/>
    <s v="Gas"/>
    <s v="Gas Distribution Plant"/>
    <x v="0"/>
    <s v="Include"/>
    <s v="G376 - Mains"/>
    <x v="13"/>
    <n v="0.40359779215499247"/>
    <s v="XX"/>
    <s v="Unspecified"/>
    <s v="00000 - Unspecified AZ"/>
    <n v="2008"/>
    <n v="10758065.199999999"/>
    <m/>
    <n v="4179981.63"/>
    <n v="6578083.5699999994"/>
    <s v="G - 43 : 376 Mains, Cast Iron"/>
    <n v="1688"/>
    <n v="509"/>
    <n v="3.32"/>
    <n v="35677041.369999997"/>
    <n v="14399175.127554327"/>
  </r>
  <r>
    <s v="202606"/>
    <s v="032"/>
    <s v="Gas"/>
    <s v="Gas Distribution Plant"/>
    <x v="0"/>
    <s v="Include"/>
    <s v="G385 - Indust Measr Reg Stat Equip"/>
    <x v="19"/>
    <n v="0.39278890683516676"/>
    <s v="XX"/>
    <s v="Unspecified"/>
    <s v="00000 - Unspecified AZ"/>
    <n v="2003"/>
    <n v="32872.83"/>
    <m/>
    <n v="22643.88"/>
    <n v="10228.950000000001"/>
    <s v="No Indexing"/>
    <n v="1"/>
    <n v="1"/>
    <n v="1"/>
    <n v="32872.83"/>
    <n v="12912.082960278276"/>
  </r>
  <r>
    <s v="202606"/>
    <s v="032"/>
    <s v="Gas"/>
    <s v="Gas General Plant"/>
    <x v="0"/>
    <s v="Include"/>
    <s v="G390 - Structures and Improvements"/>
    <x v="2"/>
    <n v="0.24904501540006124"/>
    <s v="XX"/>
    <s v="Operations - AZ - Show Low"/>
    <s v="SHOWL - Show Low"/>
    <n v="2014"/>
    <n v="3931.48"/>
    <m/>
    <n v="1757.19"/>
    <n v="2174.29"/>
    <s v="B - 2 :   Reinf. Conc. Bldg. Const."/>
    <n v="675"/>
    <n v="460"/>
    <n v="1.47"/>
    <n v="5769.02"/>
    <n v="1436.7456747432614"/>
  </r>
  <r>
    <s v="202606"/>
    <s v="032"/>
    <s v="Gas"/>
    <s v="Gas General Plant"/>
    <x v="0"/>
    <s v="Include"/>
    <s v="G390 - Structures and Improvements"/>
    <x v="2"/>
    <n v="0.24904501540006124"/>
    <s v="XX"/>
    <s v="Operations - AZ - Kingman"/>
    <s v="KINGM - Kingman"/>
    <n v="2013"/>
    <n v="18474.21"/>
    <m/>
    <n v="5417.71"/>
    <n v="13056.5"/>
    <s v="B - 2 :   Reinf. Conc. Bldg. Const."/>
    <n v="675"/>
    <n v="449"/>
    <n v="1.5"/>
    <n v="27773.03"/>
    <n v="6916.7346840563623"/>
  </r>
  <r>
    <s v="202606"/>
    <s v="032"/>
    <s v="Gas"/>
    <s v="Gas General Plant"/>
    <x v="0"/>
    <s v="Include"/>
    <s v="G392 - Transportation Equipment"/>
    <x v="3"/>
    <n v="0.43183290679129122"/>
    <s v="C1"/>
    <s v="Unspecified"/>
    <s v="00000 - Unspecified AZ"/>
    <n v="2015"/>
    <n v="34218.300000000003"/>
    <m/>
    <n v="34218.300000000003"/>
    <n v="0"/>
    <s v="No Indexing"/>
    <n v="1"/>
    <n v="1"/>
    <n v="1"/>
    <n v="34218.300000000003"/>
    <n v="14776.587954456441"/>
  </r>
  <r>
    <s v="202606"/>
    <s v="032"/>
    <s v="Gas"/>
    <s v="Gas Intangible"/>
    <x v="0"/>
    <s v="Include"/>
    <s v="G302 - Franchise and Consents"/>
    <x v="25"/>
    <n v="0.18080879826634541"/>
    <s v="XX"/>
    <s v="Unspecified"/>
    <s v="00000 - Unspecified AZ"/>
    <n v="2014"/>
    <n v="4570.4799999999996"/>
    <m/>
    <n v="753.29"/>
    <n v="3817.1899999999996"/>
    <s v="No Indexing"/>
    <n v="1"/>
    <n v="1"/>
    <n v="1"/>
    <n v="4570.4799999999996"/>
    <n v="826.38299630036624"/>
  </r>
  <r>
    <s v="202606"/>
    <s v="032"/>
    <s v="Gas"/>
    <s v="Gas Distribution Plant"/>
    <x v="0"/>
    <s v="Include"/>
    <s v="G376 - Mains"/>
    <x v="13"/>
    <n v="0.40359779215499247"/>
    <s v="XX"/>
    <s v="Unspecified"/>
    <s v="00000 - Unspecified AZ"/>
    <n v="1974"/>
    <n v="410442.75"/>
    <m/>
    <n v="384573.76"/>
    <n v="25868.989999999991"/>
    <s v="G - 43 : 376 Mains, Cast Iron"/>
    <n v="1688"/>
    <n v="142"/>
    <n v="11.89"/>
    <n v="4879065.93"/>
    <n v="1969180.2371266449"/>
  </r>
  <r>
    <s v="202606"/>
    <s v="032"/>
    <s v="Gas"/>
    <s v="Gas Distribution Plant"/>
    <x v="0"/>
    <s v="Include"/>
    <s v="G376 - Mains"/>
    <x v="13"/>
    <n v="0.40359779215499247"/>
    <s v="XX"/>
    <s v="Unspecified"/>
    <s v="00000 - Unspecified AZ"/>
    <n v="1986"/>
    <n v="921627.56"/>
    <m/>
    <n v="759310.19"/>
    <n v="162317.37000000011"/>
    <s v="G - 43 : 376 Mains, Cast Iron"/>
    <n v="1688"/>
    <n v="242"/>
    <n v="6.98"/>
    <n v="6428542.6500000004"/>
    <n v="2594545.6203142046"/>
  </r>
  <r>
    <s v="202606"/>
    <s v="032"/>
    <s v="Gas"/>
    <s v="Gas Distribution Plant"/>
    <x v="0"/>
    <s v="Include"/>
    <s v="G376 - Mains"/>
    <x v="13"/>
    <n v="0.40359779215499247"/>
    <s v="XX"/>
    <s v="Unspecified"/>
    <s v="00000 - Unspecified AZ"/>
    <n v="1991"/>
    <n v="570578.35"/>
    <m/>
    <n v="427944.16"/>
    <n v="142634.19"/>
    <s v="G - 43 : 376 Mains, Cast Iron"/>
    <n v="1688"/>
    <n v="279"/>
    <n v="6.05"/>
    <n v="3452101.27"/>
    <n v="1393260.4508674457"/>
  </r>
  <r>
    <s v="202606"/>
    <s v="032"/>
    <s v="Gas"/>
    <s v="Gas Distribution Plant"/>
    <x v="0"/>
    <s v="Include"/>
    <s v="G376 - Mains"/>
    <x v="13"/>
    <n v="0.40359779215499247"/>
    <s v="XX"/>
    <s v="Unspecified"/>
    <s v="00000 - Unspecified AZ"/>
    <n v="2001"/>
    <n v="11266871.48"/>
    <m/>
    <n v="6230274.2199999997"/>
    <n v="5036597.2600000007"/>
    <s v="G - 43 : 376 Mains, Cast Iron"/>
    <n v="1688"/>
    <n v="317"/>
    <n v="5.32"/>
    <n v="59995202.079999998"/>
    <n v="24213931.099380612"/>
  </r>
  <r>
    <s v="202606"/>
    <s v="032"/>
    <s v="Gas"/>
    <s v="Gas Distribution Plant"/>
    <x v="0"/>
    <s v="Include"/>
    <s v="G379 - Measr and Reg Stat Equip-Cty"/>
    <x v="10"/>
    <n v="0.3380707986361931"/>
    <s v="XX"/>
    <s v="Unspecified"/>
    <s v="00000 - Unspecified AZ"/>
    <n v="2002"/>
    <n v="113589.53"/>
    <m/>
    <n v="46095.53"/>
    <n v="67494"/>
    <s v="G - 48 : 379 Meas&amp;Reg Sta Eq-City G"/>
    <n v="1223"/>
    <n v="365"/>
    <n v="3.35"/>
    <n v="380602.73"/>
    <n v="128670.66889421537"/>
  </r>
  <r>
    <s v="202606"/>
    <s v="032"/>
    <s v="Gas"/>
    <s v="Gas Distribution Plant"/>
    <x v="0"/>
    <s v="Include"/>
    <s v="G380 - Services"/>
    <x v="7"/>
    <n v="0.41926855566498139"/>
    <s v="XX"/>
    <s v="Unspecified"/>
    <s v="00000 - Unspecified AZ"/>
    <n v="2008"/>
    <n v="3465225.41"/>
    <m/>
    <n v="1995776.44"/>
    <n v="1469448.9700000002"/>
    <s v="G - 49 : 380 Services, Steel"/>
    <n v="1036"/>
    <n v="487"/>
    <n v="2.13"/>
    <n v="7371608.8799999999"/>
    <n v="3090683.8080447512"/>
  </r>
  <r>
    <s v="202606"/>
    <s v="032"/>
    <s v="Gas"/>
    <s v="Gas Distribution Plant"/>
    <x v="0"/>
    <s v="Include"/>
    <s v="G380 - Services"/>
    <x v="7"/>
    <n v="0.41926855566498139"/>
    <s v="XX"/>
    <s v="Unspecified"/>
    <s v="00000 - Unspecified AZ"/>
    <n v="1984"/>
    <n v="208703"/>
    <m/>
    <n v="206032.97"/>
    <n v="2670.0299999999988"/>
    <s v="G - 49 : 380 Services, Steel"/>
    <n v="1036"/>
    <n v="237"/>
    <n v="4.37"/>
    <n v="912305.1"/>
    <n v="382500.8416027964"/>
  </r>
  <r>
    <s v="202606"/>
    <s v="032"/>
    <s v="Gas"/>
    <s v="Gas Distribution Plant"/>
    <x v="0"/>
    <s v="Include"/>
    <s v="G380 - Services"/>
    <x v="7"/>
    <n v="0.41926855566498139"/>
    <s v="XX"/>
    <s v="Unspecified"/>
    <s v="00000 - Unspecified AZ"/>
    <n v="1991"/>
    <n v="544959.23"/>
    <m/>
    <n v="518826.9"/>
    <n v="26132.329999999958"/>
    <s v="G - 49 : 380 Services, Steel"/>
    <n v="1036"/>
    <n v="272"/>
    <n v="3.81"/>
    <n v="2075653.54"/>
    <n v="870256.26177670574"/>
  </r>
  <r>
    <s v="202606"/>
    <s v="032"/>
    <s v="Gas"/>
    <s v="Gas Distribution Plant"/>
    <x v="0"/>
    <s v="Include"/>
    <s v="G380 - Services"/>
    <x v="7"/>
    <n v="0.41926855566498139"/>
    <s v="XX"/>
    <s v="Unspecified"/>
    <s v="00000 - Unspecified AZ"/>
    <n v="1968"/>
    <n v="28278.35"/>
    <m/>
    <n v="28270.38"/>
    <n v="7.9699999999975262"/>
    <s v="G - 49 : 380 Services, Steel"/>
    <n v="1036"/>
    <n v="72"/>
    <n v="14.39"/>
    <n v="406894.04"/>
    <n v="170597.87645948917"/>
  </r>
  <r>
    <s v="202606"/>
    <s v="032"/>
    <s v="Gas"/>
    <s v="Gas Distribution Plant"/>
    <x v="0"/>
    <s v="Include"/>
    <s v="G380 - Services"/>
    <x v="7"/>
    <n v="0.41926855566498139"/>
    <s v="XX"/>
    <s v="Unspecified"/>
    <s v="00000 - Unspecified AZ"/>
    <n v="1977"/>
    <n v="8700.34"/>
    <m/>
    <n v="8676.59"/>
    <n v="23.75"/>
    <s v="G - 49 : 380 Services, Steel"/>
    <n v="1036"/>
    <n v="149"/>
    <n v="6.95"/>
    <n v="60493.64"/>
    <n v="25363.081069717344"/>
  </r>
  <r>
    <s v="202606"/>
    <s v="032"/>
    <s v="Gas"/>
    <s v="Gas Distribution Plant"/>
    <x v="0"/>
    <s v="Include"/>
    <s v="G376 - Mains"/>
    <x v="13"/>
    <n v="0.40359779215499247"/>
    <s v="XX"/>
    <s v="Unspecified"/>
    <s v="00000 - Unspecified AZ"/>
    <n v="1977"/>
    <n v="122482.17"/>
    <m/>
    <n v="112193.68"/>
    <n v="10288.490000000005"/>
    <s v="G - 43 : 376 Mains, Cast Iron"/>
    <n v="1688"/>
    <n v="168"/>
    <n v="10.050000000000001"/>
    <n v="1230654.18"/>
    <n v="496689.30995431269"/>
  </r>
  <r>
    <s v="202606"/>
    <s v="032"/>
    <s v="Gas"/>
    <s v="Gas Distribution Plant"/>
    <x v="0"/>
    <s v="Include"/>
    <s v="G376 - Mains"/>
    <x v="13"/>
    <n v="0.40359779215499247"/>
    <s v="XX"/>
    <s v="Unspecified"/>
    <s v="00000 - Unspecified AZ"/>
    <n v="1981"/>
    <n v="631091"/>
    <m/>
    <n v="555974.21"/>
    <n v="75116.790000000037"/>
    <s v="G - 43 : 376 Mains, Cast Iron"/>
    <n v="1688"/>
    <n v="221"/>
    <n v="7.64"/>
    <n v="4820278.7699999996"/>
    <n v="1945453.8691435826"/>
  </r>
  <r>
    <s v="202606"/>
    <s v="032"/>
    <s v="Gas"/>
    <s v="Gas Distribution Plant"/>
    <x v="0"/>
    <s v="Include"/>
    <s v="G383 - House Regulators"/>
    <x v="14"/>
    <n v="0.50413956378429226"/>
    <s v="XX"/>
    <s v="Unspecified"/>
    <s v="00000 - Unspecified AZ"/>
    <n v="1952"/>
    <n v="121.85"/>
    <m/>
    <n v="121.85"/>
    <n v="0"/>
    <s v="G - 53 : 383 House Regulators"/>
    <n v="954"/>
    <n v="74"/>
    <n v="12.89"/>
    <n v="1570.88"/>
    <n v="791.9427579574691"/>
  </r>
  <r>
    <s v="202606"/>
    <s v="032"/>
    <s v="Gas"/>
    <s v="Gas Distribution Plant"/>
    <x v="0"/>
    <s v="Include"/>
    <s v="G379 - Measr and Reg Stat Equip-Cty"/>
    <x v="10"/>
    <n v="0.3380707986361931"/>
    <s v="XX"/>
    <s v="Unspecified"/>
    <s v="00000 - Unspecified AZ"/>
    <n v="1995"/>
    <n v="349391.42"/>
    <m/>
    <n v="177428.98"/>
    <n v="171962.43999999997"/>
    <s v="G - 48 : 379 Meas&amp;Reg Sta Eq-City G"/>
    <n v="1223"/>
    <n v="311"/>
    <n v="3.93"/>
    <n v="1373973.33"/>
    <n v="464500.26097792975"/>
  </r>
  <r>
    <s v="202606"/>
    <s v="032"/>
    <s v="Gas"/>
    <s v="Gas Distribution Plant"/>
    <x v="0"/>
    <s v="Include"/>
    <s v="G379 - Measr and Reg Stat Equip-Cty"/>
    <x v="10"/>
    <n v="0.3380707986361931"/>
    <s v="XX"/>
    <s v="Unspecified"/>
    <s v="00000 - Unspecified AZ"/>
    <n v="2004"/>
    <n v="155682.81"/>
    <m/>
    <n v="58384.86"/>
    <n v="97297.95"/>
    <s v="G - 48 : 379 Meas&amp;Reg Sta Eq-City G"/>
    <n v="1223"/>
    <n v="412"/>
    <n v="2.97"/>
    <n v="462136.11"/>
    <n v="156234.72378632359"/>
  </r>
  <r>
    <s v="202606"/>
    <s v="032"/>
    <s v="Gas"/>
    <s v="Gas Distribution Plant"/>
    <x v="0"/>
    <s v="Include"/>
    <s v="G383 - House Regulators"/>
    <x v="14"/>
    <n v="0.50413956378429226"/>
    <s v="XX"/>
    <s v="Unspecified"/>
    <s v="00000 - Unspecified AZ"/>
    <n v="1999"/>
    <n v="51638.43"/>
    <m/>
    <n v="38485.03"/>
    <n v="13153.400000000001"/>
    <s v="G - 53 : 383 House Regulators"/>
    <n v="954"/>
    <n v="304"/>
    <n v="3.14"/>
    <n v="162049.54999999999"/>
    <n v="81695.589448440849"/>
  </r>
  <r>
    <s v="202606"/>
    <s v="032"/>
    <s v="Gas"/>
    <s v="Gas Distribution Plant"/>
    <x v="0"/>
    <s v="Include"/>
    <s v="G376 - Mains"/>
    <x v="13"/>
    <n v="0.40359779215499247"/>
    <s v="XX"/>
    <s v="Unspecified"/>
    <s v="00000 - Unspecified AZ"/>
    <n v="1968"/>
    <n v="50229.42"/>
    <m/>
    <n v="48536.13"/>
    <n v="1693.2900000000009"/>
    <s v="G - 43 : 376 Mains, Cast Iron"/>
    <n v="1688"/>
    <n v="89"/>
    <n v="18.97"/>
    <n v="952665.85"/>
    <n v="384493.8337214592"/>
  </r>
  <r>
    <s v="202606"/>
    <s v="032"/>
    <s v="Gas"/>
    <s v="Gas Distribution Plant"/>
    <x v="0"/>
    <s v="Include"/>
    <s v="G378 - Measr and Reg Stat Equip-Gen"/>
    <x v="4"/>
    <n v="0.46834496815577242"/>
    <s v="XX"/>
    <s v="Unspecified"/>
    <s v="00000 - Unspecified AZ"/>
    <n v="1976"/>
    <n v="49799.6"/>
    <m/>
    <n v="47912.73"/>
    <n v="1886.8699999999953"/>
    <s v="G - 47 : 378 Meas &amp; Reg Sta Equip"/>
    <n v="1184"/>
    <n v="148"/>
    <n v="8"/>
    <n v="398396.8"/>
    <n v="186587.13660936162"/>
  </r>
  <r>
    <s v="202606"/>
    <s v="032"/>
    <s v="Gas"/>
    <s v="Gas Distribution Plant"/>
    <x v="0"/>
    <s v="Include"/>
    <s v="G378 - Measr and Reg Stat Equip-Gen"/>
    <x v="4"/>
    <n v="0.46834496815577242"/>
    <s v="XX"/>
    <s v="Unspecified"/>
    <s v="00000 - Unspecified AZ"/>
    <n v="1975"/>
    <n v="51609.96"/>
    <m/>
    <n v="49836.45"/>
    <n v="1773.510000000002"/>
    <s v="G - 47 : 378 Meas &amp; Reg Sta Equip"/>
    <n v="1184"/>
    <n v="135"/>
    <n v="8.77"/>
    <n v="452638.46"/>
    <n v="211990.94513477787"/>
  </r>
  <r>
    <s v="202606"/>
    <s v="032"/>
    <s v="Gas"/>
    <s v="Gas Distribution Plant"/>
    <x v="0"/>
    <s v="Include"/>
    <s v="G378 - Measr and Reg Stat Equip-Gen"/>
    <x v="4"/>
    <n v="0.46834496815577242"/>
    <s v="XX"/>
    <s v="Unspecified"/>
    <s v="00000 - Unspecified AZ"/>
    <n v="1968"/>
    <n v="4926.8500000000004"/>
    <m/>
    <n v="4838.82"/>
    <n v="88.030000000000655"/>
    <s v="G - 47 : 378 Meas &amp; Reg Sta Equip"/>
    <n v="1184"/>
    <n v="73"/>
    <n v="16.22"/>
    <n v="79909.460000000006"/>
    <n v="37425.193499044974"/>
  </r>
  <r>
    <s v="202606"/>
    <s v="032"/>
    <s v="Gas"/>
    <s v="Gas Distribution Plant"/>
    <x v="0"/>
    <s v="Include"/>
    <s v="G378 - Measr and Reg Stat Equip-Gen"/>
    <x v="4"/>
    <n v="0.46834496815577242"/>
    <s v="XX"/>
    <s v="Unspecified"/>
    <s v="00000 - Unspecified AZ"/>
    <n v="1971"/>
    <n v="4531.3500000000004"/>
    <m/>
    <n v="4424.97"/>
    <n v="106.38000000000011"/>
    <s v="G - 47 : 378 Meas &amp; Reg Sta Equip"/>
    <n v="1184"/>
    <n v="90"/>
    <n v="13.16"/>
    <n v="59612.43"/>
    <n v="27919.181630038212"/>
  </r>
  <r>
    <s v="202606"/>
    <s v="032"/>
    <s v="Gas"/>
    <s v="Gas Distribution Plant"/>
    <x v="0"/>
    <s v="Include"/>
    <s v="G379 - Measr and Reg Stat Equip-Cty"/>
    <x v="10"/>
    <n v="0.3380707986361931"/>
    <s v="XX"/>
    <s v="Unspecified"/>
    <s v="00000 - Unspecified AZ"/>
    <n v="2003"/>
    <n v="153849.99"/>
    <m/>
    <n v="60078.57"/>
    <n v="93771.419999999984"/>
    <s v="G - 48 : 379 Meas&amp;Reg Sta Eq-City G"/>
    <n v="1223"/>
    <n v="358"/>
    <n v="3.42"/>
    <n v="525582.51"/>
    <n v="177684.09890491495"/>
  </r>
  <r>
    <s v="202606"/>
    <s v="032"/>
    <s v="Gas"/>
    <s v="Gas Distribution Plant"/>
    <x v="0"/>
    <s v="Include"/>
    <s v="G383 - House Regulators"/>
    <x v="14"/>
    <n v="0.50413956378429226"/>
    <s v="XX"/>
    <s v="Unspecified"/>
    <s v="00000 - Unspecified AZ"/>
    <n v="1990"/>
    <n v="88261.759999999995"/>
    <m/>
    <n v="80115.149999999994"/>
    <n v="8146.6100000000006"/>
    <s v="G - 53 : 383 House Regulators"/>
    <n v="954"/>
    <n v="270"/>
    <n v="3.53"/>
    <n v="311858.21999999997"/>
    <n v="157220.06699334583"/>
  </r>
  <r>
    <s v="202606"/>
    <s v="032"/>
    <s v="Gas"/>
    <s v="Gas Distribution Plant"/>
    <x v="0"/>
    <s v="Include"/>
    <s v="G383 - House Regulators"/>
    <x v="14"/>
    <n v="0.50413956378429226"/>
    <s v="XX"/>
    <s v="Unspecified"/>
    <s v="00000 - Unspecified AZ"/>
    <n v="1993"/>
    <n v="167115.53"/>
    <m/>
    <n v="144704.45000000001"/>
    <n v="22411.079999999987"/>
    <s v="G - 53 : 383 House Regulators"/>
    <n v="954"/>
    <n v="299"/>
    <n v="3.19"/>
    <n v="533204.73"/>
    <n v="268809.59998992132"/>
  </r>
  <r>
    <s v="202606"/>
    <s v="032"/>
    <s v="Gas"/>
    <s v="Gas Distribution Plant"/>
    <x v="0"/>
    <s v="Include"/>
    <s v="G383 - House Regulators"/>
    <x v="14"/>
    <n v="0.50413956378429226"/>
    <s v="XX"/>
    <s v="Unspecified"/>
    <s v="00000 - Unspecified AZ"/>
    <n v="1998"/>
    <n v="147107.23000000001"/>
    <m/>
    <n v="113028.98"/>
    <n v="34078.250000000015"/>
    <s v="G - 53 : 383 House Regulators"/>
    <n v="954"/>
    <n v="307"/>
    <n v="3.11"/>
    <n v="457134.52"/>
    <n v="230459.59750354182"/>
  </r>
  <r>
    <s v="202606"/>
    <s v="032"/>
    <s v="Gas"/>
    <s v="Gas Distribution Plant"/>
    <x v="0"/>
    <s v="Include"/>
    <s v="G378 - Measr and Reg Stat Equip-Gen"/>
    <x v="4"/>
    <n v="0.46834496815577242"/>
    <s v="XX"/>
    <s v="Unspecified"/>
    <s v="00000 - Unspecified AZ"/>
    <n v="1992"/>
    <n v="104220.56"/>
    <m/>
    <n v="86090.11"/>
    <n v="18130.449999999997"/>
    <s v="G - 47 : 378 Meas &amp; Reg Sta Equip"/>
    <n v="1184"/>
    <n v="289"/>
    <n v="4.0999999999999996"/>
    <n v="426979.73"/>
    <n v="199973.8080500103"/>
  </r>
  <r>
    <s v="202606"/>
    <s v="032"/>
    <s v="Gas"/>
    <s v="Gas General Plant"/>
    <x v="0"/>
    <s v="Include"/>
    <s v="G394 - Tool, Shop, and Garage Equip"/>
    <x v="12"/>
    <n v="0.34726061264282393"/>
    <s v="XX"/>
    <s v="Operations - AZ - Flagstaff"/>
    <s v="FLAG0 - Flagstaff"/>
    <n v="2011"/>
    <n v="297.64"/>
    <m/>
    <n v="138.16999999999999"/>
    <n v="159.47"/>
    <s v="No Indexing"/>
    <n v="1"/>
    <n v="1"/>
    <n v="1"/>
    <n v="297.64"/>
    <n v="103.35864874701011"/>
  </r>
  <r>
    <s v="202606"/>
    <s v="032"/>
    <s v="Gas"/>
    <s v="Gas Distribution Plant"/>
    <x v="0"/>
    <s v="Include"/>
    <s v="G378 - Measr and Reg Stat Equip-Gen"/>
    <x v="4"/>
    <n v="0.46834496815577242"/>
    <s v="XX"/>
    <s v="Unspecified"/>
    <s v="00000 - Unspecified AZ"/>
    <n v="1996"/>
    <n v="225369.09"/>
    <m/>
    <n v="170965.35"/>
    <n v="54403.739999999991"/>
    <s v="G - 47 : 378 Meas &amp; Reg Sta Equip"/>
    <n v="1184"/>
    <n v="325"/>
    <n v="3.64"/>
    <n v="821036.93"/>
    <n v="384528.5148355632"/>
  </r>
  <r>
    <s v="202606"/>
    <s v="032"/>
    <s v="Gas"/>
    <s v="Gas Distribution Plant"/>
    <x v="0"/>
    <s v="Include"/>
    <s v="G378 - Measr and Reg Stat Equip-Gen"/>
    <x v="4"/>
    <n v="0.46834496815577242"/>
    <s v="XX"/>
    <s v="Unspecified"/>
    <s v="00000 - Unspecified AZ"/>
    <n v="2007"/>
    <n v="922682.29"/>
    <m/>
    <n v="458895.13"/>
    <n v="463787.16000000003"/>
    <s v="G - 47 : 378 Meas &amp; Reg Sta Equip"/>
    <n v="1184"/>
    <n v="492"/>
    <n v="2.41"/>
    <n v="2220438.6800000002"/>
    <n v="1039931.2828764454"/>
  </r>
  <r>
    <s v="202606"/>
    <s v="032"/>
    <s v="Gas"/>
    <s v="Gas Distribution Plant"/>
    <x v="0"/>
    <s v="Include"/>
    <s v="G376 - Mains"/>
    <x v="13"/>
    <n v="0.40359779215499247"/>
    <s v="XX"/>
    <s v="Unspecified"/>
    <s v="00000 - Unspecified AZ"/>
    <n v="1953"/>
    <n v="11796.27"/>
    <m/>
    <n v="11717.55"/>
    <n v="78.720000000001164"/>
    <s v="G - 43 : 376 Mains, Cast Iron"/>
    <n v="1688"/>
    <n v="58"/>
    <n v="29.1"/>
    <n v="343312.13"/>
    <n v="138560.01768802776"/>
  </r>
  <r>
    <s v="202606"/>
    <s v="032"/>
    <s v="Gas"/>
    <s v="Gas Transmission Plant"/>
    <x v="0"/>
    <s v="Include"/>
    <s v="G367 - Mains"/>
    <x v="18"/>
    <n v="0.49719891469810329"/>
    <s v="XX"/>
    <s v="Unspecified"/>
    <s v="00000 - Unspecified AZ"/>
    <n v="2001"/>
    <n v="462132.46"/>
    <m/>
    <n v="230777.94"/>
    <n v="231354.52000000002"/>
    <s v="G - 27 : 367 Mains"/>
    <n v="747"/>
    <n v="281"/>
    <n v="2.66"/>
    <n v="1228515.83"/>
    <n v="610816.73736543965"/>
  </r>
  <r>
    <s v="202606"/>
    <s v="032"/>
    <s v="Gas"/>
    <s v="Gas Distribution Plant"/>
    <x v="0"/>
    <s v="Include"/>
    <s v="G381 - Meters"/>
    <x v="1"/>
    <n v="0.1701755990530332"/>
    <s v="XX"/>
    <s v="Unspecified"/>
    <s v="00000 - Unspecified AZ"/>
    <n v="2016"/>
    <n v="10861923.15"/>
    <m/>
    <n v="1833097.55"/>
    <n v="9028825.5999999996"/>
    <s v="G - 51 : 381 Meters"/>
    <n v="352"/>
    <n v="388"/>
    <n v="0.91"/>
    <n v="9854115.8499999996"/>
    <n v="1676930.0679117395"/>
  </r>
  <r>
    <s v="202606"/>
    <s v="032"/>
    <s v="Gas"/>
    <s v="Gas Distribution Plant"/>
    <x v="0"/>
    <s v="Include"/>
    <s v="G379 - Measr and Reg Stat Equip-Cty"/>
    <x v="10"/>
    <n v="0.3380707986361931"/>
    <s v="XX"/>
    <s v="Unspecified"/>
    <s v="00000 - Unspecified AZ"/>
    <n v="2016"/>
    <n v="129697.52"/>
    <m/>
    <n v="23023.49"/>
    <n v="106674.03"/>
    <s v="G - 48 : 379 Meas&amp;Reg Sta Eq-City G"/>
    <n v="1223"/>
    <n v="657"/>
    <n v="1.86"/>
    <n v="241430.85"/>
    <n v="81620.720274914944"/>
  </r>
  <r>
    <s v="202606"/>
    <s v="032"/>
    <s v="Gas"/>
    <s v="Gas General Plant"/>
    <x v="0"/>
    <s v="Include"/>
    <s v="G396 - Power Operated Equipment"/>
    <x v="11"/>
    <n v="0.54297473900690851"/>
    <s v="XX"/>
    <s v="Operations - AZ - Flagstaff"/>
    <s v="FLAG0 - Flagstaff"/>
    <n v="2016"/>
    <n v="89313.19"/>
    <m/>
    <n v="70308.59"/>
    <n v="19004.600000000006"/>
    <s v="No Indexing"/>
    <n v="1"/>
    <n v="1"/>
    <n v="1"/>
    <n v="89313.19"/>
    <n v="48494.806030124433"/>
  </r>
  <r>
    <s v="202606"/>
    <s v="032"/>
    <s v="Gas"/>
    <s v="Gas General Plant"/>
    <x v="0"/>
    <s v="Include"/>
    <s v="G390 - Structures and Improvements"/>
    <x v="2"/>
    <n v="0.24904501540006124"/>
    <s v="XX"/>
    <s v="Operations - AZ - Flagstaff"/>
    <s v="FLAGW - Flagstaff Operations/Warehouse"/>
    <n v="2016"/>
    <n v="13119.04"/>
    <m/>
    <n v="2995.79"/>
    <n v="10123.25"/>
    <s v="B - 2 :   Reinf. Conc. Bldg. Const."/>
    <n v="675"/>
    <n v="459"/>
    <n v="1.47"/>
    <n v="19292.71"/>
    <n v="4804.7532590589153"/>
  </r>
  <r>
    <s v="202606"/>
    <s v="032"/>
    <s v="Gas"/>
    <s v="Gas General Plant"/>
    <x v="0"/>
    <s v="Include"/>
    <s v="G397 - Communication Equipment"/>
    <x v="5"/>
    <n v="0.45288665983949944"/>
    <s v="XX"/>
    <s v="Operations - AZ - Cottonwood"/>
    <s v="COTTN - Cottonwood"/>
    <n v="2016"/>
    <n v="50588.67"/>
    <m/>
    <n v="35756.61"/>
    <n v="14832.059999999998"/>
    <s v="No Indexing"/>
    <n v="1"/>
    <n v="1"/>
    <n v="1"/>
    <n v="50588.67"/>
    <n v="22910.93378202269"/>
  </r>
  <r>
    <s v="202606"/>
    <s v="032"/>
    <s v="Gas"/>
    <s v="Gas General Plant"/>
    <x v="0"/>
    <s v="Include"/>
    <s v="G391 - Office Furniture and Equip"/>
    <x v="16"/>
    <n v="0.55164661503469203"/>
    <s v="OE"/>
    <s v="Operations - AZ - Kingman"/>
    <s v="KINGM - Kingman"/>
    <n v="2008"/>
    <n v="8375.93"/>
    <m/>
    <n v="8714.93"/>
    <n v="-339"/>
    <s v="No Indexing"/>
    <n v="1"/>
    <n v="1"/>
    <n v="1"/>
    <n v="8375.93"/>
    <n v="4620.5534322675285"/>
  </r>
  <r>
    <s v="202606"/>
    <s v="032"/>
    <s v="Gas"/>
    <s v="Gas General Plant"/>
    <x v="0"/>
    <s v="Include"/>
    <s v="G392 - Transportation Equipment"/>
    <x v="3"/>
    <n v="0.43183290679129122"/>
    <s v="C9"/>
    <s v="Unspecified"/>
    <s v="00000 - Unspecified AZ"/>
    <n v="2001"/>
    <n v="9945.76"/>
    <m/>
    <n v="9945.76"/>
    <n v="0"/>
    <s v="No Indexing"/>
    <n v="1"/>
    <n v="1"/>
    <n v="1"/>
    <n v="9945.76"/>
    <n v="4294.9064510485523"/>
  </r>
  <r>
    <s v="202606"/>
    <s v="032"/>
    <s v="Gas"/>
    <s v="Gas General Plant"/>
    <x v="0"/>
    <s v="Include"/>
    <s v="G394 - Tool, Shop, and Garage Equip"/>
    <x v="12"/>
    <n v="0.34726061264282393"/>
    <s v="XX"/>
    <s v="Operations - AZ - Lake Havasu"/>
    <s v="HAVAS - Havasu"/>
    <n v="2015"/>
    <n v="23890.63"/>
    <m/>
    <n v="10472.94"/>
    <n v="13417.69"/>
    <s v="No Indexing"/>
    <n v="1"/>
    <n v="1"/>
    <n v="1"/>
    <n v="23890.63"/>
    <n v="8296.2748102230289"/>
  </r>
  <r>
    <s v="202606"/>
    <s v="032"/>
    <s v="Gas"/>
    <s v="Gas General Plant"/>
    <x v="0"/>
    <s v="Include"/>
    <s v="G390 - Structures and Improvements"/>
    <x v="2"/>
    <n v="0.24904501540006124"/>
    <s v="XX"/>
    <s v="Operations - AZ - Kingman"/>
    <s v="KINGM - Kingman"/>
    <n v="2015"/>
    <n v="57725.84"/>
    <m/>
    <n v="13537.62"/>
    <n v="44188.219999999994"/>
    <s v="B - 2 :   Reinf. Conc. Bldg. Const."/>
    <n v="675"/>
    <n v="457"/>
    <n v="1.48"/>
    <n v="85262.46"/>
    <n v="21234.190663747107"/>
  </r>
  <r>
    <s v="202606"/>
    <s v="032"/>
    <s v="Gas"/>
    <s v="Gas Distribution Plant"/>
    <x v="0"/>
    <s v="Include"/>
    <s v="G378 - Measr and Reg Stat Equip-Gen"/>
    <x v="4"/>
    <n v="0.46834496815577242"/>
    <s v="XX"/>
    <s v="Unspecified"/>
    <s v="00000 - Unspecified AZ"/>
    <n v="1997"/>
    <n v="72426.559999999998"/>
    <m/>
    <n v="53543.16"/>
    <n v="18883.399999999994"/>
    <s v="G - 47 : 378 Meas &amp; Reg Sta Equip"/>
    <n v="1184"/>
    <n v="332"/>
    <n v="3.57"/>
    <n v="258292.31"/>
    <n v="120969.9037018309"/>
  </r>
  <r>
    <s v="202606"/>
    <s v="032"/>
    <s v="Gas"/>
    <s v="Gas Distribution Plant"/>
    <x v="4"/>
    <m/>
    <s v="G374 - Land and Land Rights"/>
    <x v="23"/>
    <n v="-1.7269128751637088E-2"/>
    <s v="LD"/>
    <s v="Unspecified"/>
    <s v="00000 - Unspecified AZ"/>
    <n v="1999"/>
    <n v="250"/>
    <m/>
    <n v="0"/>
    <n v="250"/>
    <s v="No Indexing"/>
    <n v="1"/>
    <n v="1"/>
    <n v="1"/>
    <n v="250"/>
    <n v="-4.3172821879092718"/>
  </r>
  <r>
    <s v="202606"/>
    <s v="032"/>
    <s v="Gas"/>
    <s v="Gas Distribution Plant"/>
    <x v="0"/>
    <s v="Include"/>
    <s v="G387 - Other Equipment"/>
    <x v="8"/>
    <n v="0.71279521796502854"/>
    <s v="XX"/>
    <s v="Unspecified"/>
    <s v="00000 - Unspecified AZ"/>
    <n v="2005"/>
    <n v="66369.72"/>
    <m/>
    <n v="45575.9"/>
    <n v="20793.82"/>
    <s v="No Indexing"/>
    <n v="1"/>
    <n v="1"/>
    <n v="1"/>
    <n v="66369.72"/>
    <n v="47308.019033677912"/>
  </r>
  <r>
    <s v="202606"/>
    <s v="032"/>
    <s v="Gas"/>
    <s v="Gas Distribution Plant"/>
    <x v="0"/>
    <s v="Include"/>
    <s v="G387 - Other Equipment"/>
    <x v="8"/>
    <n v="0.71279521796502854"/>
    <s v="XX"/>
    <s v="Unspecified"/>
    <s v="00000 - Unspecified AZ"/>
    <n v="2007"/>
    <n v="4513.97"/>
    <m/>
    <n v="2804.95"/>
    <n v="1709.0200000000004"/>
    <s v="No Indexing"/>
    <n v="1"/>
    <n v="1"/>
    <n v="1"/>
    <n v="4513.97"/>
    <n v="3217.5362300376"/>
  </r>
  <r>
    <s v="202606"/>
    <s v="032"/>
    <s v="Gas"/>
    <s v="Gas General Plant"/>
    <x v="0"/>
    <s v="Include"/>
    <s v="G389 - Land and Land Rights"/>
    <x v="24"/>
    <n v="6.1649066788854748E-2"/>
    <s v="LD"/>
    <s v="Unspecified"/>
    <s v="00000 - Unspecified AZ"/>
    <n v="1999"/>
    <n v="22800.83"/>
    <m/>
    <n v="0"/>
    <n v="22800.83"/>
    <s v="No Indexing"/>
    <n v="1"/>
    <n v="1"/>
    <n v="1"/>
    <n v="22800.83"/>
    <n v="1405.6498915113232"/>
  </r>
  <r>
    <s v="202606"/>
    <s v="032"/>
    <s v="Gas"/>
    <s v="Gas Distribution Plant"/>
    <x v="0"/>
    <s v="Include"/>
    <s v="G383 - House Regulators"/>
    <x v="14"/>
    <n v="0.50413956378429226"/>
    <s v="XX"/>
    <s v="Unspecified"/>
    <s v="00000 - Unspecified AZ"/>
    <n v="2005"/>
    <n v="193112.19"/>
    <m/>
    <n v="114228.17"/>
    <n v="78884.02"/>
    <s v="G - 53 : 383 House Regulators"/>
    <n v="954"/>
    <n v="339"/>
    <n v="2.81"/>
    <n v="543448.46"/>
    <n v="273973.86956364539"/>
  </r>
  <r>
    <s v="202606"/>
    <s v="032"/>
    <s v="Gas"/>
    <s v="Gas Distribution Plant"/>
    <x v="0"/>
    <s v="Include"/>
    <s v="G385 - Indust Measr Reg Stat Equip"/>
    <x v="19"/>
    <n v="0.39278890683516676"/>
    <s v="XX"/>
    <s v="Unspecified"/>
    <s v="00000 - Unspecified AZ"/>
    <n v="1987"/>
    <n v="2841.54"/>
    <m/>
    <n v="2675.58"/>
    <n v="165.96000000000004"/>
    <s v="No Indexing"/>
    <n v="1"/>
    <n v="1"/>
    <n v="1"/>
    <n v="2841.54"/>
    <n v="1116.1253903283998"/>
  </r>
  <r>
    <s v="202606"/>
    <s v="032"/>
    <s v="Gas"/>
    <s v="Gas General Plant"/>
    <x v="0"/>
    <s v="Include"/>
    <s v="G390 - Structures and Improvements"/>
    <x v="2"/>
    <n v="0.24904501540006124"/>
    <s v="XX"/>
    <s v="Operations - AZ - Cottonwood"/>
    <s v="COTTN - Cottonwood"/>
    <n v="2002"/>
    <n v="7361.51"/>
    <m/>
    <n v="7361.51"/>
    <n v="0"/>
    <s v="B - 2 :   Reinf. Conc. Bldg. Const."/>
    <n v="675"/>
    <n v="319"/>
    <n v="2.12"/>
    <n v="15576.86"/>
    <n v="3879.339338584598"/>
  </r>
  <r>
    <s v="202606"/>
    <s v="032"/>
    <s v="Gas"/>
    <s v="Gas General Plant"/>
    <x v="0"/>
    <s v="Include"/>
    <s v="G390 - Structures and Improvements"/>
    <x v="2"/>
    <n v="0.24904501540006124"/>
    <s v="XX"/>
    <s v="Operations - AZ - Flagstaff"/>
    <s v="FLAGW - Flagstaff Operations/Warehouse"/>
    <n v="2009"/>
    <n v="9881.27"/>
    <m/>
    <n v="4797.3599999999997"/>
    <n v="5083.9100000000008"/>
    <s v="B - 2 :   Reinf. Conc. Bldg. Const."/>
    <n v="675"/>
    <n v="403"/>
    <n v="1.67"/>
    <n v="16550.509999999998"/>
    <n v="4121.8220178288675"/>
  </r>
  <r>
    <s v="202606"/>
    <s v="032"/>
    <s v="Gas"/>
    <s v="Gas General Plant"/>
    <x v="0"/>
    <s v="Include"/>
    <s v="G390 - Structures and Improvements"/>
    <x v="2"/>
    <n v="0.24904501540006124"/>
    <s v="XX"/>
    <s v="Operations - AZ - Other Gas Loc"/>
    <s v="WILLM - Williams"/>
    <n v="1993"/>
    <n v="901.43"/>
    <m/>
    <n v="740.56"/>
    <n v="160.87"/>
    <s v="B - 2 :   Reinf. Conc. Bldg. Const."/>
    <n v="675"/>
    <n v="249.25"/>
    <n v="2.71"/>
    <n v="2441.1799999999998"/>
    <n v="607.96371069432143"/>
  </r>
  <r>
    <s v="202606"/>
    <s v="032"/>
    <s v="Gas"/>
    <s v="Gas Distribution Plant"/>
    <x v="0"/>
    <s v="Include"/>
    <s v="G384 - House Regulatory Install"/>
    <x v="0"/>
    <n v="0.35620879944303163"/>
    <s v="XX"/>
    <s v="Unspecified"/>
    <s v="00000 - Unspecified AZ"/>
    <n v="2006"/>
    <n v="280587.90000000002"/>
    <m/>
    <n v="150338.89000000001"/>
    <n v="130249.01000000001"/>
    <s v="G - 54 : 384 House Reg Installation"/>
    <n v="1947"/>
    <n v="661"/>
    <n v="2.95"/>
    <n v="826482.06"/>
    <n v="294400.18235380366"/>
  </r>
  <r>
    <s v="202606"/>
    <s v="032"/>
    <s v="Gas"/>
    <s v="Gas General Plant"/>
    <x v="0"/>
    <s v="Include"/>
    <s v="G390 - Structures and Improvements"/>
    <x v="2"/>
    <n v="0.24904501540006124"/>
    <s v="XX"/>
    <s v="Operations - AZ - Cottonwood"/>
    <s v="COTTN - Cottonwood"/>
    <n v="2008"/>
    <n v="27468.46"/>
    <m/>
    <n v="27468.46"/>
    <n v="0"/>
    <s v="B - 2 :   Reinf. Conc. Bldg. Const."/>
    <n v="675"/>
    <n v="433"/>
    <n v="1.56"/>
    <n v="42820.35"/>
    <n v="10664.194725186013"/>
  </r>
  <r>
    <s v="202606"/>
    <s v="032"/>
    <s v="Gas"/>
    <s v="Gas General Plant"/>
    <x v="0"/>
    <s v="Include"/>
    <s v="G390 - Structures and Improvements"/>
    <x v="2"/>
    <n v="0.24904501540006124"/>
    <s v="XX"/>
    <s v="Operations - AZ - Cottonwood"/>
    <s v="COTTN - Cottonwood"/>
    <n v="2003"/>
    <n v="2359.83"/>
    <m/>
    <n v="2359.83"/>
    <n v="0"/>
    <s v="B - 2 :   Reinf. Conc. Bldg. Const."/>
    <n v="675"/>
    <n v="317"/>
    <n v="2.13"/>
    <n v="5024.87"/>
    <n v="1251.4188265333057"/>
  </r>
  <r>
    <s v="202606"/>
    <s v="032"/>
    <s v="Gas"/>
    <s v="Gas Distribution Plant"/>
    <x v="0"/>
    <s v="Include"/>
    <s v="G381 - Meters"/>
    <x v="1"/>
    <n v="0.1701755990530332"/>
    <s v="XX"/>
    <s v="Unspecified"/>
    <s v="00000 - Unspecified AZ"/>
    <n v="1997"/>
    <n v="219238.72"/>
    <m/>
    <n v="79987.990000000005"/>
    <n v="139250.72999999998"/>
    <s v="G - 51 : 381 Meters"/>
    <n v="352"/>
    <n v="197"/>
    <n v="1.79"/>
    <n v="391736.19"/>
    <n v="66663.940804002836"/>
  </r>
  <r>
    <s v="202606"/>
    <s v="032"/>
    <s v="Gas"/>
    <s v="Gas Distribution Plant"/>
    <x v="0"/>
    <s v="Include"/>
    <s v="G381 - Meters"/>
    <x v="1"/>
    <n v="0.1701755990530332"/>
    <s v="XX"/>
    <s v="Unspecified"/>
    <s v="00000 - Unspecified AZ"/>
    <n v="2000"/>
    <n v="858596.77"/>
    <m/>
    <n v="279904.83"/>
    <n v="578691.93999999994"/>
    <s v="G - 51 : 381 Meters"/>
    <n v="352"/>
    <n v="202"/>
    <n v="1.74"/>
    <n v="1496168.63"/>
    <n v="254611.39289460596"/>
  </r>
  <r>
    <s v="202606"/>
    <s v="032"/>
    <s v="Gas"/>
    <s v="Gas Distribution Plant"/>
    <x v="0"/>
    <s v="Include"/>
    <s v="G381 - Meters"/>
    <x v="1"/>
    <n v="0.1701755990530332"/>
    <s v="XX"/>
    <s v="Unspecified"/>
    <s v="00000 - Unspecified AZ"/>
    <n v="2001"/>
    <n v="1454362.66"/>
    <m/>
    <n v="456241.2"/>
    <n v="998121.46"/>
    <s v="G - 51 : 381 Meters"/>
    <n v="352"/>
    <n v="210"/>
    <n v="1.68"/>
    <n v="2437788.84"/>
    <n v="414852.17621179885"/>
  </r>
  <r>
    <s v="202606"/>
    <s v="032"/>
    <s v="Gas"/>
    <s v="Gas Distribution Plant"/>
    <x v="0"/>
    <s v="Include"/>
    <s v="G381 - Meters"/>
    <x v="1"/>
    <n v="0.1701755990530332"/>
    <s v="XX"/>
    <s v="Unspecified"/>
    <s v="00000 - Unspecified AZ"/>
    <n v="2006"/>
    <n v="946309.78"/>
    <m/>
    <n v="244732.33"/>
    <n v="701577.45000000007"/>
    <s v="G - 51 : 381 Meters"/>
    <n v="352"/>
    <n v="197"/>
    <n v="1.79"/>
    <n v="1690868.24"/>
    <n v="287744.51566174789"/>
  </r>
  <r>
    <s v="202606"/>
    <s v="032"/>
    <s v="Gas"/>
    <s v="Gas Distribution Plant"/>
    <x v="0"/>
    <s v="Include"/>
    <s v="G382 - Meter Installations"/>
    <x v="6"/>
    <n v="4.068947554640568E-2"/>
    <s v="XX"/>
    <s v="Unspecified"/>
    <s v="00000 - Unspecified AZ"/>
    <n v="1997"/>
    <n v="112566.13"/>
    <m/>
    <n v="5579.51"/>
    <n v="106986.62000000001"/>
    <s v="G - 52 : 382 Meter Installations"/>
    <n v="2076"/>
    <n v="342"/>
    <n v="6.07"/>
    <n v="683296.16"/>
    <n v="27802.962393272905"/>
  </r>
  <r>
    <s v="202606"/>
    <s v="032"/>
    <s v="Gas"/>
    <s v="Gas Distribution Plant"/>
    <x v="0"/>
    <s v="Include"/>
    <s v="G382 - Meter Installations"/>
    <x v="6"/>
    <n v="4.068947554640568E-2"/>
    <s v="XX"/>
    <s v="Unspecified"/>
    <s v="00000 - Unspecified AZ"/>
    <n v="1999"/>
    <n v="294038.65000000002"/>
    <m/>
    <n v="14338.9"/>
    <n v="279699.75"/>
    <s v="G - 52 : 382 Meter Installations"/>
    <n v="2076"/>
    <n v="350"/>
    <n v="5.93"/>
    <n v="1744069.25"/>
    <n v="70965.263099113101"/>
  </r>
  <r>
    <s v="202606"/>
    <s v="032"/>
    <s v="Gas"/>
    <s v="Gas Distribution Plant"/>
    <x v="0"/>
    <s v="Include"/>
    <s v="G382 - Meter Installations"/>
    <x v="6"/>
    <n v="4.068947554640568E-2"/>
    <s v="XX"/>
    <s v="Unspecified"/>
    <s v="00000 - Unspecified AZ"/>
    <n v="2000"/>
    <n v="469120.47"/>
    <m/>
    <n v="22708.77"/>
    <n v="446411.69999999995"/>
    <s v="G - 52 : 382 Meter Installations"/>
    <n v="2076"/>
    <n v="374"/>
    <n v="5.55"/>
    <n v="2603994.91"/>
    <n v="105955.18721340987"/>
  </r>
  <r>
    <s v="202606"/>
    <s v="032"/>
    <s v="Gas"/>
    <s v="Gas Distribution Plant"/>
    <x v="0"/>
    <s v="Include"/>
    <s v="G382 - Meter Installations"/>
    <x v="6"/>
    <n v="4.068947554640568E-2"/>
    <s v="XX"/>
    <s v="Unspecified"/>
    <s v="00000 - Unspecified AZ"/>
    <n v="2001"/>
    <n v="776626.44"/>
    <m/>
    <n v="37335.26"/>
    <n v="739291.17999999993"/>
    <s v="G - 52 : 382 Meter Installations"/>
    <n v="2076"/>
    <n v="380"/>
    <n v="5.46"/>
    <n v="4242832.87"/>
    <n v="172638.64431135124"/>
  </r>
  <r>
    <s v="202606"/>
    <s v="032"/>
    <s v="Gas"/>
    <s v="Gas General Plant"/>
    <x v="0"/>
    <s v="Include"/>
    <s v="G392 - Transportation Equipment"/>
    <x v="3"/>
    <n v="0.43183290679129122"/>
    <s v="C3"/>
    <s v="Unspecified"/>
    <s v="00000 - Unspecified AZ"/>
    <n v="2006"/>
    <n v="52155.24"/>
    <m/>
    <n v="52155.24"/>
    <n v="0"/>
    <s v="No Indexing"/>
    <n v="1"/>
    <n v="1"/>
    <n v="1"/>
    <n v="52155.24"/>
    <n v="22522.348893597424"/>
  </r>
  <r>
    <s v="202606"/>
    <s v="032"/>
    <s v="Gas"/>
    <s v="Gas Distribution Plant"/>
    <x v="0"/>
    <s v="Include"/>
    <s v="G382 - Meter Installations"/>
    <x v="6"/>
    <n v="4.068947554640568E-2"/>
    <s v="XX"/>
    <s v="Unspecified"/>
    <s v="00000 - Unspecified AZ"/>
    <n v="2003"/>
    <n v="426286.35"/>
    <m/>
    <n v="20200.8"/>
    <n v="406085.55"/>
    <s v="G - 52 : 382 Meter Installations"/>
    <n v="2076"/>
    <n v="392"/>
    <n v="5.3"/>
    <n v="2257577.71"/>
    <n v="91859.653025155538"/>
  </r>
  <r>
    <s v="202606"/>
    <s v="032"/>
    <s v="Gas"/>
    <s v="Gas General Plant"/>
    <x v="0"/>
    <s v="Include"/>
    <s v="G394 - Tool, Shop, and Garage Equip"/>
    <x v="12"/>
    <n v="0.34726061264282393"/>
    <s v="XX"/>
    <s v="Operations - AZ - Santa Cruz"/>
    <s v="SCWH2 - Santa Cruz Warehouse 2"/>
    <n v="2001"/>
    <n v="61574.22"/>
    <m/>
    <n v="60253.760000000002"/>
    <n v="1320.4599999999991"/>
    <s v="No Indexing"/>
    <n v="1"/>
    <n v="1"/>
    <n v="1"/>
    <n v="61574.22"/>
    <n v="21382.301360204023"/>
  </r>
  <r>
    <s v="202606"/>
    <s v="032"/>
    <s v="Gas"/>
    <s v="Gas General Plant"/>
    <x v="0"/>
    <s v="Include"/>
    <s v="G393 - Stores Equipment"/>
    <x v="20"/>
    <n v="0.47174007972370507"/>
    <s v="XX"/>
    <s v="Operations - AZ - Lake Havasu"/>
    <s v="HAVAS - Havasu"/>
    <n v="2008"/>
    <n v="3109.46"/>
    <m/>
    <n v="1379.62"/>
    <n v="1729.8400000000001"/>
    <s v="No Indexing"/>
    <n v="1"/>
    <n v="1"/>
    <n v="1"/>
    <n v="3109.46"/>
    <n v="1466.8569082976719"/>
  </r>
  <r>
    <s v="202606"/>
    <s v="032"/>
    <s v="Gas"/>
    <s v="Gas Distribution Plant"/>
    <x v="0"/>
    <s v="Include"/>
    <s v="G384 - House Regulatory Install"/>
    <x v="0"/>
    <n v="0.35620879944303163"/>
    <s v="XX"/>
    <s v="Unspecified"/>
    <s v="00000 - Unspecified AZ"/>
    <n v="2000"/>
    <n v="5325.73"/>
    <m/>
    <n v="3690.46"/>
    <n v="1635.2699999999995"/>
    <s v="G - 54 : 384 House Reg Installation"/>
    <n v="1947"/>
    <n v="369"/>
    <n v="5.28"/>
    <n v="28100.799999999999"/>
    <n v="10009.752231388744"/>
  </r>
  <r>
    <s v="202606"/>
    <s v="032"/>
    <s v="Gas"/>
    <s v="Gas Distribution Plant"/>
    <x v="0"/>
    <s v="Include"/>
    <s v="G383 - House Regulators"/>
    <x v="14"/>
    <n v="0.50413956378429226"/>
    <s v="XX"/>
    <s v="Unspecified"/>
    <s v="00000 - Unspecified AZ"/>
    <n v="2006"/>
    <n v="137623.10999999999"/>
    <m/>
    <n v="77633.69"/>
    <n v="59989.419999999984"/>
    <s v="G - 53 : 383 House Regulators"/>
    <n v="954"/>
    <n v="356"/>
    <n v="2.68"/>
    <n v="368799.01"/>
    <n v="185926.17202547885"/>
  </r>
  <r>
    <s v="202606"/>
    <s v="032"/>
    <s v="Gas"/>
    <s v="Gas Distribution Plant"/>
    <x v="0"/>
    <s v="Include"/>
    <s v="G384 - House Regulatory Install"/>
    <x v="0"/>
    <n v="0.35620879944303163"/>
    <s v="XX"/>
    <s v="Unspecified"/>
    <s v="00000 - Unspecified AZ"/>
    <n v="2002"/>
    <n v="190573.22"/>
    <m/>
    <n v="122270.16"/>
    <n v="68303.06"/>
    <s v="G - 54 : 384 House Reg Installation"/>
    <n v="1947"/>
    <n v="383"/>
    <n v="5.08"/>
    <n v="968788.67"/>
    <n v="345091.04905471136"/>
  </r>
  <r>
    <s v="202606"/>
    <s v="032"/>
    <s v="Gas"/>
    <s v="Gas Distribution Plant"/>
    <x v="0"/>
    <s v="Include"/>
    <s v="G384 - House Regulatory Install"/>
    <x v="0"/>
    <n v="0.35620879944303163"/>
    <s v="XX"/>
    <s v="Unspecified"/>
    <s v="00000 - Unspecified AZ"/>
    <n v="1985"/>
    <n v="28.78"/>
    <m/>
    <n v="27.16"/>
    <n v="1.620000000000001"/>
    <s v="G - 54 : 384 House Reg Installation"/>
    <n v="1947"/>
    <n v="247"/>
    <n v="7.88"/>
    <n v="226.86"/>
    <n v="80.809528241646163"/>
  </r>
  <r>
    <s v="202606"/>
    <s v="032"/>
    <s v="Gas"/>
    <s v="Gas Distribution Plant"/>
    <x v="0"/>
    <s v="Include"/>
    <s v="G383 - House Regulators"/>
    <x v="14"/>
    <n v="0.50413956378429226"/>
    <s v="XX"/>
    <s v="Unspecified"/>
    <s v="00000 - Unspecified AZ"/>
    <n v="1977"/>
    <n v="232.42"/>
    <m/>
    <n v="232.42"/>
    <n v="0"/>
    <s v="G - 53 : 383 House Regulators"/>
    <n v="954"/>
    <n v="136"/>
    <n v="7.01"/>
    <n v="1630.36"/>
    <n v="821.92897921135864"/>
  </r>
  <r>
    <s v="202606"/>
    <s v="032"/>
    <s v="Gas"/>
    <s v="Gas General Plant"/>
    <x v="0"/>
    <s v="Include"/>
    <s v="G397 - Communication Equipment"/>
    <x v="5"/>
    <n v="0.45288665983949944"/>
    <s v="XX"/>
    <s v="Operations - AZ - Kingman"/>
    <s v="KINGM - Kingman"/>
    <n v="2011"/>
    <n v="1513.9"/>
    <m/>
    <n v="1513.44"/>
    <n v="0.46000000000003638"/>
    <s v="No Indexing"/>
    <n v="1"/>
    <n v="1"/>
    <n v="1"/>
    <n v="1513.9"/>
    <n v="685.62511433101827"/>
  </r>
  <r>
    <s v="202606"/>
    <s v="032"/>
    <s v="Gas"/>
    <s v="Gas General Plant"/>
    <x v="0"/>
    <s v="Include"/>
    <s v="G394 - Tool, Shop, and Garage Equip"/>
    <x v="12"/>
    <n v="0.34726061264282393"/>
    <s v="XX"/>
    <s v="Operations - AZ - Cottonwood"/>
    <s v="COTTN - Cottonwood"/>
    <n v="2012"/>
    <n v="51243.01"/>
    <m/>
    <n v="29630.33"/>
    <n v="21612.68"/>
    <s v="No Indexing"/>
    <n v="1"/>
    <n v="1"/>
    <n v="1"/>
    <n v="51243.01"/>
    <n v="17794.679046262354"/>
  </r>
  <r>
    <s v="202606"/>
    <s v="032"/>
    <s v="Gas"/>
    <s v="Gas Distribution Plant"/>
    <x v="0"/>
    <s v="Include"/>
    <s v="G383 - House Regulators"/>
    <x v="14"/>
    <n v="0.50413956378429226"/>
    <s v="XX"/>
    <s v="Unspecified"/>
    <s v="00000 - Unspecified AZ"/>
    <n v="1964"/>
    <n v="2100"/>
    <m/>
    <n v="2100"/>
    <n v="0"/>
    <s v="G - 53 : 383 House Regulators"/>
    <n v="954"/>
    <n v="82"/>
    <n v="11.63"/>
    <n v="24431.71"/>
    <n v="12316.99162190433"/>
  </r>
  <r>
    <s v="202606"/>
    <s v="032"/>
    <s v="Gas"/>
    <s v="Gas Distribution Plant"/>
    <x v="0"/>
    <s v="Include"/>
    <s v="G375 - Structures and Improvements"/>
    <x v="9"/>
    <n v="0.14703551036705884"/>
    <s v="XX"/>
    <s v="Unspecified"/>
    <s v="00000 - Unspecified AZ"/>
    <n v="1979"/>
    <n v="35"/>
    <m/>
    <n v="24.81"/>
    <n v="10.190000000000001"/>
    <s v="G - 42 : 375 Structures &amp; Improvmnt"/>
    <n v="673"/>
    <n v="177"/>
    <n v="3.8"/>
    <n v="133.08000000000001"/>
    <n v="19.567485719648193"/>
  </r>
  <r>
    <s v="202606"/>
    <s v="032"/>
    <s v="Gas"/>
    <s v="Gas General Plant"/>
    <x v="0"/>
    <s v="Include"/>
    <s v="G394 - Tool, Shop, and Garage Equip"/>
    <x v="12"/>
    <n v="0.34726061264282393"/>
    <s v="XX"/>
    <s v="Operations - AZ - Kingman"/>
    <s v="KINGM - Kingman"/>
    <n v="2001"/>
    <n v="38588.68"/>
    <m/>
    <n v="38155.01"/>
    <n v="433.66999999999825"/>
    <s v="No Indexing"/>
    <n v="1"/>
    <n v="1"/>
    <n v="1"/>
    <n v="38588.68"/>
    <n v="13400.328657877886"/>
  </r>
  <r>
    <s v="202606"/>
    <s v="032"/>
    <s v="Gas"/>
    <s v="Gas General Plant"/>
    <x v="0"/>
    <s v="Include"/>
    <s v="G393 - Stores Equipment"/>
    <x v="20"/>
    <n v="0.47174007972370507"/>
    <s v="XX"/>
    <s v="Operations - AZ - Flagstaff"/>
    <s v="FLAG0 - Flagstaff"/>
    <n v="1995"/>
    <n v="2420.04"/>
    <m/>
    <n v="2058.2600000000002"/>
    <n v="361.77999999999975"/>
    <s v="No Indexing"/>
    <n v="1"/>
    <n v="1"/>
    <n v="1"/>
    <n v="2420.04"/>
    <n v="1141.6298625345553"/>
  </r>
  <r>
    <s v="202606"/>
    <s v="032"/>
    <s v="Gas"/>
    <s v="Gas General Plant"/>
    <x v="0"/>
    <s v="Include"/>
    <s v="G390 - Structures and Improvements"/>
    <x v="2"/>
    <n v="0.24904501540006124"/>
    <s v="XX"/>
    <s v="Operations - AZ - Cottonwood"/>
    <s v="COTTN - Cottonwood"/>
    <n v="2005"/>
    <n v="2547.63"/>
    <m/>
    <n v="2547.63"/>
    <n v="0"/>
    <s v="B - 2 :   Reinf. Conc. Bldg. Const."/>
    <n v="675"/>
    <n v="370"/>
    <n v="1.82"/>
    <n v="4647.7"/>
    <n v="1157.4865180748645"/>
  </r>
  <r>
    <s v="202606"/>
    <s v="032"/>
    <s v="Gas"/>
    <s v="Gas General Plant"/>
    <x v="0"/>
    <s v="Include"/>
    <s v="G390 - Structures and Improvements"/>
    <x v="2"/>
    <n v="0.24904501540006124"/>
    <s v="XX"/>
    <s v="Operations - AZ - Cottonwood"/>
    <s v="COTTN - Cottonwood"/>
    <n v="2006"/>
    <n v="1090"/>
    <m/>
    <n v="1090"/>
    <n v="0"/>
    <s v="B - 2 :   Reinf. Conc. Bldg. Const."/>
    <n v="675"/>
    <n v="381"/>
    <n v="1.77"/>
    <n v="1931.1"/>
    <n v="480.93082923905826"/>
  </r>
  <r>
    <s v="202606"/>
    <s v="032"/>
    <s v="Gas"/>
    <s v="Gas General Plant"/>
    <x v="0"/>
    <s v="Include"/>
    <s v="G390 - Structures and Improvements"/>
    <x v="2"/>
    <n v="0.24904501540006124"/>
    <s v="XX"/>
    <s v="Operations - AZ - Other Gas Loc"/>
    <s v="HOLBR - Holbrook"/>
    <n v="1980"/>
    <n v="7.62"/>
    <m/>
    <n v="7.52"/>
    <n v="0.10000000000000053"/>
    <s v="B - 2 :   Reinf. Conc. Bldg. Const."/>
    <n v="675"/>
    <n v="203.75"/>
    <n v="3.31"/>
    <n v="25.24"/>
    <n v="6.2858961886975457"/>
  </r>
  <r>
    <s v="202606"/>
    <s v="032"/>
    <s v="Gas"/>
    <s v="Gas General Plant"/>
    <x v="0"/>
    <s v="Include"/>
    <s v="G390 - Structures and Improvements"/>
    <x v="2"/>
    <n v="0.24904501540006124"/>
    <s v="XX"/>
    <s v="Operations - AZ - Other Gas Loc"/>
    <s v="WILLM - Williams"/>
    <n v="1962"/>
    <n v="451.02"/>
    <m/>
    <n v="450.94"/>
    <n v="7.9999999999984084E-2"/>
    <s v="B - 2 :   Reinf. Conc. Bldg. Const."/>
    <n v="675"/>
    <n v="58"/>
    <n v="11.64"/>
    <n v="5248.94"/>
    <n v="1307.2223431339974"/>
  </r>
  <r>
    <s v="202606"/>
    <s v="032"/>
    <s v="Gas"/>
    <s v="Gas Distribution Plant"/>
    <x v="0"/>
    <s v="Include"/>
    <s v="G383 - House Regulators"/>
    <x v="14"/>
    <n v="0.50413956378429226"/>
    <s v="XX"/>
    <s v="Unspecified"/>
    <s v="00000 - Unspecified AZ"/>
    <n v="1962"/>
    <n v="833"/>
    <m/>
    <n v="833"/>
    <n v="0"/>
    <s v="G - 53 : 383 House Regulators"/>
    <n v="954"/>
    <n v="82"/>
    <n v="11.63"/>
    <n v="9691.24"/>
    <n v="4885.737506128884"/>
  </r>
  <r>
    <s v="202606"/>
    <s v="032"/>
    <s v="Gas"/>
    <s v="Gas General Plant"/>
    <x v="0"/>
    <s v="Include"/>
    <s v="G396 - Power Operated Equipment"/>
    <x v="11"/>
    <n v="0.54297473900690851"/>
    <s v="XX"/>
    <s v="Operations - AZ - Santa Cruz"/>
    <s v="SCWHG - Santa Cruz Warehouse &amp; Engineering Gas"/>
    <n v="2014"/>
    <n v="109215.36"/>
    <m/>
    <n v="89588.03"/>
    <n v="19627.330000000002"/>
    <s v="No Indexing"/>
    <n v="1"/>
    <n v="1"/>
    <n v="1"/>
    <n v="109215.36"/>
    <n v="59301.181591545559"/>
  </r>
  <r>
    <s v="202606"/>
    <s v="032"/>
    <s v="Gas"/>
    <s v="Gas Distribution Plant"/>
    <x v="0"/>
    <s v="Include"/>
    <s v="G383 - House Regulators"/>
    <x v="14"/>
    <n v="0.50413956378429226"/>
    <s v="XX"/>
    <s v="Unspecified"/>
    <s v="00000 - Unspecified AZ"/>
    <n v="1980"/>
    <n v="4355"/>
    <m/>
    <n v="4277.45"/>
    <n v="77.550000000000182"/>
    <s v="G - 53 : 383 House Regulators"/>
    <n v="954"/>
    <n v="201"/>
    <n v="4.75"/>
    <n v="20670"/>
    <n v="10420.564783421321"/>
  </r>
  <r>
    <s v="202606"/>
    <s v="032"/>
    <s v="Gas"/>
    <s v="Gas Distribution Plant"/>
    <x v="0"/>
    <s v="Include"/>
    <s v="G383 - House Regulators"/>
    <x v="14"/>
    <n v="0.50413956378429226"/>
    <s v="XX"/>
    <s v="Unspecified"/>
    <s v="00000 - Unspecified AZ"/>
    <n v="1987"/>
    <n v="51945.49"/>
    <m/>
    <n v="48691.839999999997"/>
    <n v="3253.6500000000015"/>
    <s v="G - 53 : 383 House Regulators"/>
    <n v="954"/>
    <n v="243"/>
    <n v="3.93"/>
    <n v="203934.15"/>
    <n v="102811.27342172043"/>
  </r>
  <r>
    <s v="202606"/>
    <s v="032"/>
    <s v="Gas"/>
    <s v="Gas General Plant"/>
    <x v="0"/>
    <s v="Include"/>
    <s v="G397 - Communication Equipment"/>
    <x v="5"/>
    <n v="0.45288665983949944"/>
    <s v="XX"/>
    <s v="Operations - AZ - Prescott"/>
    <s v="PRESC - Prescott"/>
    <n v="2015"/>
    <n v="3875.04"/>
    <m/>
    <n v="2770.9"/>
    <n v="1104.1399999999999"/>
    <s v="No Indexing"/>
    <n v="1"/>
    <n v="1"/>
    <n v="1"/>
    <n v="3875.04"/>
    <n v="1754.953922344454"/>
  </r>
  <r>
    <s v="202606"/>
    <s v="032"/>
    <s v="Gas"/>
    <s v="Gas General Plant"/>
    <x v="0"/>
    <s v="Include"/>
    <s v="G390 - Structures and Improvements"/>
    <x v="2"/>
    <n v="0.24904501540006124"/>
    <s v="XX"/>
    <s v="Operations - AZ - Other Gas Loc"/>
    <s v="WILLM - Williams"/>
    <n v="1961"/>
    <n v="20089.16"/>
    <m/>
    <n v="20087.2"/>
    <n v="1.9599999999991269"/>
    <s v="B - 2 :   Reinf. Conc. Bldg. Const."/>
    <n v="675"/>
    <n v="58"/>
    <n v="11.64"/>
    <n v="233796.26"/>
    <n v="58225.793172176724"/>
  </r>
  <r>
    <s v="202606"/>
    <s v="032"/>
    <s v="Gas"/>
    <s v="Gas Transmission Plant"/>
    <x v="0"/>
    <s v="Include"/>
    <s v="G367 - Mains"/>
    <x v="18"/>
    <n v="0.49719891469810329"/>
    <s v="XX"/>
    <s v="UNSG T&amp;D"/>
    <s v="GRFTH - Griffith"/>
    <n v="1999"/>
    <n v="3388.3"/>
    <m/>
    <n v="1670.18"/>
    <n v="1718.1200000000001"/>
    <s v="G - 27 : 367 Mains"/>
    <n v="747"/>
    <n v="278"/>
    <n v="2.69"/>
    <n v="9104.5300000000007"/>
    <n v="4526.7624348363224"/>
  </r>
  <r>
    <s v="202606"/>
    <s v="032"/>
    <s v="Gas"/>
    <s v="Gas General Plant"/>
    <x v="0"/>
    <s v="Include"/>
    <s v="G397 - Communication Equipment"/>
    <x v="5"/>
    <n v="0.45288665983949944"/>
    <s v="XX"/>
    <s v="Operations - AZ - Show Low"/>
    <s v="SHOWL - Show Low"/>
    <n v="2016"/>
    <n v="2793.91"/>
    <m/>
    <n v="1470"/>
    <n v="1323.9099999999999"/>
    <s v="No Indexing"/>
    <n v="1"/>
    <n v="1"/>
    <n v="1"/>
    <n v="2793.91"/>
    <n v="1265.3245677921759"/>
  </r>
  <r>
    <s v="202606"/>
    <s v="032"/>
    <s v="Gas"/>
    <s v="Gas General Plant"/>
    <x v="0"/>
    <s v="Include"/>
    <s v="G389 - Land and Land Rights"/>
    <x v="24"/>
    <n v="6.1649066788854748E-2"/>
    <s v="LD"/>
    <s v="Operations - AZ - Other Gas Loc"/>
    <s v="WILLM - Williams"/>
    <n v="1950"/>
    <n v="7647.5"/>
    <m/>
    <n v="0"/>
    <n v="7647.5"/>
    <s v="No Indexing"/>
    <n v="1"/>
    <n v="1"/>
    <n v="1"/>
    <n v="7647.5"/>
    <n v="471.4612382677667"/>
  </r>
  <r>
    <s v="202606"/>
    <s v="032"/>
    <s v="Gas"/>
    <s v="Gas General Plant"/>
    <x v="0"/>
    <s v="Include"/>
    <s v="G390 - Structures and Improvements"/>
    <x v="2"/>
    <n v="0.24904501540006124"/>
    <s v="XX"/>
    <s v="Operations - AZ - Prescott"/>
    <s v="PRESC - Prescott"/>
    <n v="2017"/>
    <n v="60725.599999999999"/>
    <m/>
    <n v="13474.64"/>
    <n v="47250.96"/>
    <s v="B - 2 :   Reinf. Conc. Bldg. Const."/>
    <n v="675"/>
    <n v="479"/>
    <n v="1.41"/>
    <n v="85573.65"/>
    <n v="21311.690982089451"/>
  </r>
  <r>
    <s v="202606"/>
    <s v="032"/>
    <s v="Gas"/>
    <s v="Gas General Plant"/>
    <x v="0"/>
    <s v="Include"/>
    <s v="G394 - Tool, Shop, and Garage Equip"/>
    <x v="12"/>
    <n v="0.34726061264282393"/>
    <s v="XX"/>
    <s v="Operations - AZ - Flagstaff"/>
    <s v="FLAGW - Flagstaff Operations/Warehouse"/>
    <n v="2017"/>
    <n v="325698.08"/>
    <m/>
    <n v="114646.58"/>
    <n v="211051.5"/>
    <s v="No Indexing"/>
    <n v="1"/>
    <n v="1"/>
    <n v="1"/>
    <n v="325698.08"/>
    <n v="113102.11479739149"/>
  </r>
  <r>
    <s v="202606"/>
    <s v="032"/>
    <s v="Gas"/>
    <s v="Gas General Plant"/>
    <x v="0"/>
    <s v="Include"/>
    <s v="G390 - Structures and Improvements"/>
    <x v="2"/>
    <n v="0.24904501540006124"/>
    <s v="XX"/>
    <s v="Operations - AZ - Lake Havasu"/>
    <s v="HAVAS - Havasu"/>
    <n v="2017"/>
    <n v="32647.78"/>
    <m/>
    <n v="6853.17"/>
    <n v="25794.61"/>
    <s v="B - 2 :   Reinf. Conc. Bldg. Const."/>
    <n v="675"/>
    <n v="479"/>
    <n v="1.41"/>
    <n v="46006.79"/>
    <n v="11457.761724057384"/>
  </r>
  <r>
    <s v="202606"/>
    <s v="032"/>
    <s v="Gas"/>
    <s v="Gas General Plant"/>
    <x v="0"/>
    <s v="Include"/>
    <s v="G397 - Communication Equipment"/>
    <x v="5"/>
    <n v="0.45288665983949944"/>
    <s v="XX"/>
    <s v="Operations - AZ - Prescott"/>
    <s v="PRESC - Prescott"/>
    <n v="2017"/>
    <n v="228130.64"/>
    <m/>
    <n v="132693.4"/>
    <n v="95437.24000000002"/>
    <s v="No Indexing"/>
    <n v="1"/>
    <n v="1"/>
    <n v="1"/>
    <n v="228130.64"/>
    <n v="103317.32355664732"/>
  </r>
  <r>
    <s v="202606"/>
    <s v="032"/>
    <s v="Gas"/>
    <s v="Gas General Plant"/>
    <x v="0"/>
    <s v="Include"/>
    <s v="G394 - Tool, Shop, and Garage Equip"/>
    <x v="12"/>
    <n v="0.34726061264282393"/>
    <s v="XX"/>
    <s v="Operations - AZ - Show Low"/>
    <s v="SHOWL - Show Low"/>
    <n v="2009"/>
    <n v="40418.629999999997"/>
    <m/>
    <n v="25865.99"/>
    <n v="14552.639999999996"/>
    <s v="No Indexing"/>
    <n v="1"/>
    <n v="1"/>
    <n v="1"/>
    <n v="40418.629999999997"/>
    <n v="14035.798215983621"/>
  </r>
  <r>
    <s v="202606"/>
    <s v="032"/>
    <s v="Gas"/>
    <s v="Gas General Plant"/>
    <x v="0"/>
    <s v="Include"/>
    <s v="G394 - Tool, Shop, and Garage Equip"/>
    <x v="12"/>
    <n v="0.34726061264282393"/>
    <s v="XX"/>
    <s v="Operations - AZ - Prescott"/>
    <s v="PRESC - Prescott"/>
    <n v="2006"/>
    <n v="49734.76"/>
    <m/>
    <n v="40590.129999999997"/>
    <n v="9144.6300000000047"/>
    <s v="No Indexing"/>
    <n v="1"/>
    <n v="1"/>
    <n v="1"/>
    <n v="49734.76"/>
    <n v="17270.923227243813"/>
  </r>
  <r>
    <s v="202606"/>
    <s v="032"/>
    <s v="Gas"/>
    <s v="Gas General Plant"/>
    <x v="0"/>
    <s v="Include"/>
    <s v="G396 - Power Operated Equipment"/>
    <x v="11"/>
    <n v="0.54297473900690851"/>
    <s v="XX"/>
    <s v="Operations - AZ - Santa Cruz"/>
    <s v="SCWHG - Santa Cruz Warehouse &amp; Engineering Gas"/>
    <n v="2001"/>
    <n v="39735.660000000003"/>
    <m/>
    <n v="38701.5"/>
    <n v="1034.1600000000035"/>
    <s v="No Indexing"/>
    <n v="1"/>
    <n v="1"/>
    <n v="1"/>
    <n v="39735.660000000003"/>
    <n v="21575.459617767257"/>
  </r>
  <r>
    <s v="202606"/>
    <s v="032"/>
    <s v="Gas"/>
    <s v="Gas General Plant"/>
    <x v="0"/>
    <s v="Include"/>
    <s v="G396 - Power Operated Equipment"/>
    <x v="11"/>
    <n v="0.54297473900690851"/>
    <s v="XX"/>
    <s v="Operations - AZ - Flagstaff"/>
    <s v="FLAGW - Flagstaff Operations/Warehouse"/>
    <n v="2005"/>
    <n v="69677.89"/>
    <m/>
    <n v="69677.89"/>
    <n v="0"/>
    <s v="No Indexing"/>
    <n v="1"/>
    <n v="1"/>
    <n v="1"/>
    <n v="69677.89"/>
    <n v="37833.334137302081"/>
  </r>
  <r>
    <s v="202606"/>
    <s v="032"/>
    <s v="Gas"/>
    <s v="Gas General Plant"/>
    <x v="0"/>
    <s v="Include"/>
    <s v="G396 - Power Operated Equipment"/>
    <x v="11"/>
    <n v="0.54297473900690851"/>
    <s v="XX"/>
    <s v="Operations - AZ - Flagstaff"/>
    <s v="FLAGW - Flagstaff Operations/Warehouse"/>
    <n v="2009"/>
    <n v="50766.01"/>
    <m/>
    <n v="50766.01"/>
    <n v="0"/>
    <s v="No Indexing"/>
    <n v="1"/>
    <n v="1"/>
    <n v="1"/>
    <n v="50766.01"/>
    <n v="27564.661030172108"/>
  </r>
  <r>
    <s v="202606"/>
    <s v="032"/>
    <s v="Gas"/>
    <s v="Gas General Plant"/>
    <x v="0"/>
    <s v="Include"/>
    <s v="G394 - Tool, Shop, and Garage Equip"/>
    <x v="12"/>
    <n v="0.34726061264282393"/>
    <s v="XX"/>
    <s v="Operations - AZ - Show Low"/>
    <s v="SHOWL - Show Low"/>
    <n v="2001"/>
    <n v="28814.82"/>
    <m/>
    <n v="28450.23"/>
    <n v="364.59000000000015"/>
    <s v="No Indexing"/>
    <n v="1"/>
    <n v="1"/>
    <n v="1"/>
    <n v="28814.82"/>
    <n v="10006.252046392696"/>
  </r>
  <r>
    <s v="202606"/>
    <s v="032"/>
    <s v="Gas"/>
    <s v="Gas General Plant"/>
    <x v="0"/>
    <s v="Include"/>
    <s v="G390 - Structures and Improvements"/>
    <x v="2"/>
    <n v="0.24904501540006124"/>
    <s v="XX"/>
    <s v="Operations - AZ - Santa Cruz"/>
    <s v="SCWHG - Santa Cruz Warehouse &amp; Engineering Gas"/>
    <n v="1996"/>
    <n v="20000"/>
    <m/>
    <n v="8995.7099999999991"/>
    <n v="11004.29"/>
    <s v="B - 2 :   Reinf. Conc. Bldg. Const."/>
    <n v="675"/>
    <n v="284"/>
    <n v="2.38"/>
    <n v="47535.21"/>
    <n v="11838.407106495146"/>
  </r>
  <r>
    <s v="202606"/>
    <s v="032"/>
    <s v="Gas"/>
    <s v="Gas General Plant"/>
    <x v="0"/>
    <s v="Include"/>
    <s v="G390 - Structures and Improvements"/>
    <x v="2"/>
    <n v="0.24904501540006124"/>
    <s v="XX"/>
    <s v="Operations - AZ - Flagstaff"/>
    <s v="FLAGA - Flagstaff Admin"/>
    <n v="2009"/>
    <n v="107255.28"/>
    <m/>
    <n v="103380.18"/>
    <n v="3875.1000000000058"/>
    <s v="B - 2 :   Reinf. Conc. Bldg. Const."/>
    <n v="675"/>
    <n v="403"/>
    <n v="1.67"/>
    <n v="179645.94"/>
    <n v="44739.925893858475"/>
  </r>
  <r>
    <s v="202606"/>
    <s v="032"/>
    <s v="Gas"/>
    <s v="Gas General Plant"/>
    <x v="0"/>
    <s v="Include"/>
    <s v="G397 - Communication Equipment"/>
    <x v="5"/>
    <n v="0.45288665983949944"/>
    <s v="XX"/>
    <s v="Operations - AZ - Prescott"/>
    <s v="PRESC - Prescott"/>
    <n v="2013"/>
    <n v="21560.26"/>
    <m/>
    <n v="18410.490000000002"/>
    <n v="3149.7699999999968"/>
    <s v="No Indexing"/>
    <n v="1"/>
    <n v="1"/>
    <n v="1"/>
    <n v="21560.26"/>
    <n v="9764.3541366711652"/>
  </r>
  <r>
    <s v="202606"/>
    <s v="032"/>
    <s v="Gas"/>
    <s v="Gas General Plant"/>
    <x v="0"/>
    <s v="Include"/>
    <s v="G391 - Office Furniture and Equip"/>
    <x v="16"/>
    <n v="0.55164661503469203"/>
    <s v="OE"/>
    <s v="Operations - AZ - Flagstaff"/>
    <s v="FLAGA - Flagstaff Admin"/>
    <n v="2008"/>
    <n v="14997.1"/>
    <m/>
    <n v="14982.74"/>
    <n v="14.360000000000582"/>
    <s v="No Indexing"/>
    <n v="1"/>
    <n v="1"/>
    <n v="1"/>
    <n v="14997.1"/>
    <n v="8273.0994503367801"/>
  </r>
  <r>
    <s v="202606"/>
    <s v="032"/>
    <s v="Gas"/>
    <s v="Gas General Plant"/>
    <x v="0"/>
    <s v="Include"/>
    <s v="G394 - Tool, Shop, and Garage Equip"/>
    <x v="12"/>
    <n v="0.34726061264282393"/>
    <s v="XX"/>
    <s v="Operations - AZ - Prescott"/>
    <s v="PRESC - Prescott"/>
    <n v="2007"/>
    <n v="16741.650000000001"/>
    <m/>
    <n v="13016.15"/>
    <n v="3725.5000000000018"/>
    <s v="No Indexing"/>
    <n v="1"/>
    <n v="1"/>
    <n v="1"/>
    <n v="16741.650000000001"/>
    <n v="5813.7156356517335"/>
  </r>
  <r>
    <s v="202606"/>
    <s v="032"/>
    <s v="Gas"/>
    <s v="Gas General Plant"/>
    <x v="0"/>
    <s v="Include"/>
    <s v="G391 - Office Furniture and Equip"/>
    <x v="16"/>
    <n v="0.55164661503469203"/>
    <s v="OE"/>
    <s v="Operations - AZ - Show Low"/>
    <s v="SHOWL - Show Low"/>
    <n v="2010"/>
    <n v="5103.46"/>
    <m/>
    <n v="1151.3"/>
    <n v="3952.16"/>
    <s v="No Indexing"/>
    <n v="1"/>
    <n v="1"/>
    <n v="1"/>
    <n v="5103.46"/>
    <n v="2815.3064339649495"/>
  </r>
  <r>
    <s v="202606"/>
    <s v="032"/>
    <s v="Gas"/>
    <s v="Gas General Plant"/>
    <x v="0"/>
    <s v="Include"/>
    <s v="G391 - Office Furniture and Equip"/>
    <x v="16"/>
    <n v="0.55164661503469203"/>
    <s v="OE"/>
    <s v="Operations - AZ - Flagstaff"/>
    <s v="FLAGA - Flagstaff Admin"/>
    <n v="2013"/>
    <n v="1683.5"/>
    <m/>
    <n v="1615.96"/>
    <n v="67.539999999999964"/>
    <s v="No Indexing"/>
    <n v="1"/>
    <n v="1"/>
    <n v="1"/>
    <n v="1683.5"/>
    <n v="928.69707641090406"/>
  </r>
  <r>
    <s v="202606"/>
    <s v="032"/>
    <s v="Gas"/>
    <s v="Gas General Plant"/>
    <x v="0"/>
    <s v="Include"/>
    <s v="G391 - Office Furniture and Equip"/>
    <x v="16"/>
    <n v="0.55164661503469203"/>
    <s v="OE"/>
    <s v="Operations - AZ - Show Low"/>
    <s v="SHOWL - Show Low"/>
    <n v="2013"/>
    <n v="3281.15"/>
    <m/>
    <n v="616.1"/>
    <n v="2665.05"/>
    <s v="No Indexing"/>
    <n v="1"/>
    <n v="1"/>
    <n v="1"/>
    <n v="3281.15"/>
    <n v="1810.0352909210799"/>
  </r>
  <r>
    <s v="202606"/>
    <s v="032"/>
    <s v="Gas"/>
    <s v="Gas General Plant"/>
    <x v="0"/>
    <s v="Include"/>
    <s v="G394 - Tool, Shop, and Garage Equip"/>
    <x v="12"/>
    <n v="0.34726061264282393"/>
    <s v="XX"/>
    <s v="Operations - AZ - Show Low"/>
    <s v="SHOWL - Show Low"/>
    <n v="2010"/>
    <n v="37203.99"/>
    <m/>
    <n v="22325.759999999998"/>
    <n v="14878.23"/>
    <s v="No Indexing"/>
    <n v="1"/>
    <n v="1"/>
    <n v="1"/>
    <n v="37203.99"/>
    <n v="12919.480360157495"/>
  </r>
  <r>
    <s v="202606"/>
    <s v="032"/>
    <s v="Gas"/>
    <s v="Gas General Plant"/>
    <x v="0"/>
    <s v="Include"/>
    <s v="G391 - Office Furniture and Equip"/>
    <x v="16"/>
    <n v="0.55164661503469203"/>
    <s v="OE"/>
    <s v="Operations - AZ - Flagstaff"/>
    <s v="FLAGA - Flagstaff Admin"/>
    <n v="2017"/>
    <n v="7310"/>
    <m/>
    <n v="5583.45"/>
    <n v="1726.5500000000002"/>
    <s v="No Indexing"/>
    <n v="1"/>
    <n v="1"/>
    <n v="1"/>
    <n v="7310"/>
    <n v="4032.536755903599"/>
  </r>
  <r>
    <s v="202606"/>
    <s v="032"/>
    <s v="Gas"/>
    <s v="Gas General Plant"/>
    <x v="0"/>
    <s v="Include"/>
    <s v="G393 - Stores Equipment"/>
    <x v="20"/>
    <n v="0.47174007972370507"/>
    <s v="XX"/>
    <s v="Operations - AZ - Flagstaff"/>
    <s v="FLAGW - Flagstaff Operations/Warehouse"/>
    <n v="2003"/>
    <n v="6282.6"/>
    <m/>
    <n v="3479.39"/>
    <n v="2803.2100000000005"/>
    <s v="No Indexing"/>
    <n v="1"/>
    <n v="1"/>
    <n v="1"/>
    <n v="6282.6"/>
    <n v="2963.7542248721497"/>
  </r>
  <r>
    <s v="202606"/>
    <s v="032"/>
    <s v="Gas"/>
    <s v="Gas General Plant"/>
    <x v="0"/>
    <s v="Include"/>
    <s v="G394 - Tool, Shop, and Garage Equip"/>
    <x v="12"/>
    <n v="0.34726061264282393"/>
    <s v="XX"/>
    <s v="Operations - AZ - Prescott"/>
    <s v="PRESC - Prescott"/>
    <n v="2010"/>
    <n v="1998.13"/>
    <m/>
    <n v="1315.94"/>
    <n v="682.19"/>
    <s v="No Indexing"/>
    <n v="1"/>
    <n v="1"/>
    <n v="1"/>
    <n v="1998.13"/>
    <n v="693.87184794000586"/>
  </r>
  <r>
    <s v="202606"/>
    <s v="032"/>
    <s v="Gas"/>
    <s v="Gas General Plant"/>
    <x v="0"/>
    <s v="Include"/>
    <s v="G394 - Tool, Shop, and Garage Equip"/>
    <x v="12"/>
    <n v="0.34726061264282393"/>
    <s v="XX"/>
    <s v="Operations - AZ - Flagstaff"/>
    <s v="FLAGW - Flagstaff Operations/Warehouse"/>
    <n v="2013"/>
    <n v="450122.88"/>
    <m/>
    <n v="228430.83"/>
    <n v="221692.05000000002"/>
    <s v="No Indexing"/>
    <n v="1"/>
    <n v="1"/>
    <n v="1"/>
    <n v="450122.88"/>
    <n v="156309.94707335232"/>
  </r>
  <r>
    <s v="202606"/>
    <s v="032"/>
    <s v="Gas"/>
    <s v="Gas General Plant"/>
    <x v="0"/>
    <s v="Include"/>
    <s v="G394 - Tool, Shop, and Garage Equip"/>
    <x v="12"/>
    <n v="0.34726061264282393"/>
    <s v="XX"/>
    <s v="Operations - AZ - Lake Havasu"/>
    <s v="HAVAS - Havasu"/>
    <n v="2009"/>
    <n v="1856.85"/>
    <m/>
    <n v="1258.53"/>
    <n v="598.31999999999994"/>
    <s v="No Indexing"/>
    <n v="1"/>
    <n v="1"/>
    <n v="1"/>
    <n v="1856.85"/>
    <n v="644.81086858582762"/>
  </r>
  <r>
    <s v="202606"/>
    <s v="032"/>
    <s v="Gas"/>
    <s v="Gas General Plant"/>
    <x v="0"/>
    <s v="Include"/>
    <s v="G394 - Tool, Shop, and Garage Equip"/>
    <x v="12"/>
    <n v="0.34726061264282393"/>
    <s v="XX"/>
    <s v="Operations - AZ - Flagstaff"/>
    <s v="FLAG0 - Flagstaff"/>
    <n v="2017"/>
    <n v="23894.11"/>
    <m/>
    <n v="6733.29"/>
    <n v="17160.82"/>
    <s v="No Indexing"/>
    <n v="1"/>
    <n v="1"/>
    <n v="1"/>
    <n v="23894.11"/>
    <n v="8297.4832771550264"/>
  </r>
  <r>
    <s v="202606"/>
    <s v="032"/>
    <s v="Gas"/>
    <s v="Gas Distribution Plant"/>
    <x v="0"/>
    <s v="Include"/>
    <s v="G378 - Measr and Reg Stat Equip-Gen"/>
    <x v="4"/>
    <n v="0.46834496815577242"/>
    <s v="XX"/>
    <s v="Unspecified"/>
    <s v="00000 - Unspecified AZ"/>
    <n v="2017"/>
    <n v="130962.91"/>
    <m/>
    <n v="27868.44"/>
    <n v="103094.47"/>
    <s v="G - 47 : 378 Meas &amp; Reg Sta Equip"/>
    <n v="1184"/>
    <n v="688"/>
    <n v="1.72"/>
    <n v="225378.03"/>
    <n v="105554.66628336073"/>
  </r>
  <r>
    <s v="202606"/>
    <s v="032"/>
    <s v="Gas"/>
    <s v="Gas Distribution Plant"/>
    <x v="0"/>
    <s v="Include"/>
    <s v="G380 - Services"/>
    <x v="7"/>
    <n v="0.41926855566498139"/>
    <s v="XX"/>
    <s v="Unspecified"/>
    <s v="00000 - Unspecified AZ"/>
    <n v="2018"/>
    <n v="6254391.3300000001"/>
    <m/>
    <n v="1291145.01"/>
    <n v="4963246.32"/>
    <s v="G - 49 : 380 Services, Steel"/>
    <n v="1036"/>
    <n v="629"/>
    <n v="1.65"/>
    <n v="10301350.43"/>
    <n v="4319032.3161849352"/>
  </r>
  <r>
    <s v="202606"/>
    <s v="032"/>
    <s v="Gas"/>
    <s v="Gas General Plant"/>
    <x v="0"/>
    <s v="Include"/>
    <s v="G390 - Structures and Improvements"/>
    <x v="2"/>
    <n v="0.24904501540006124"/>
    <s v="XX"/>
    <s v="Operations - AZ - Kingman"/>
    <s v="KINGM - Kingman"/>
    <n v="2018"/>
    <n v="55256.15"/>
    <m/>
    <n v="8555.43"/>
    <n v="46700.72"/>
    <s v="B - 2 :   Reinf. Conc. Bldg. Const."/>
    <n v="675"/>
    <n v="510"/>
    <n v="1.32"/>
    <n v="73133.14"/>
    <n v="18213.443977554834"/>
  </r>
  <r>
    <s v="202606"/>
    <s v="032"/>
    <s v="Gas"/>
    <s v="Gas General Plant"/>
    <x v="0"/>
    <s v="Include"/>
    <s v="G397 - Communication Equipment"/>
    <x v="5"/>
    <n v="0.45288665983949944"/>
    <s v="XX"/>
    <s v="Operations - AZ - Show Low"/>
    <s v="SHOWL - Show Low"/>
    <n v="2018"/>
    <n v="59582.15"/>
    <m/>
    <n v="24275.279999999999"/>
    <n v="35306.870000000003"/>
    <s v="No Indexing"/>
    <n v="1"/>
    <n v="1"/>
    <n v="1"/>
    <n v="59582.15"/>
    <n v="26983.960899556034"/>
  </r>
  <r>
    <s v="202606"/>
    <s v="032"/>
    <s v="Gas"/>
    <s v="Gas Distribution Plant"/>
    <x v="0"/>
    <s v="Include"/>
    <s v="G378 - Measr and Reg Stat Equip-Gen"/>
    <x v="4"/>
    <n v="0.46834496815577242"/>
    <s v="XX"/>
    <s v="Unspecified"/>
    <s v="00000 - Unspecified AZ"/>
    <n v="2018"/>
    <n v="9127.6"/>
    <m/>
    <n v="1694.93"/>
    <n v="7432.67"/>
    <s v="G - 47 : 378 Meas &amp; Reg Sta Equip"/>
    <n v="1184"/>
    <n v="730"/>
    <n v="1.62"/>
    <n v="14804.22"/>
    <n v="6933.4819444710492"/>
  </r>
  <r>
    <s v="202606"/>
    <s v="032"/>
    <s v="Gas"/>
    <s v="Gas General Plant"/>
    <x v="0"/>
    <s v="Include"/>
    <s v="G394 - Tool, Shop, and Garage Equip"/>
    <x v="12"/>
    <n v="0.34726061264282393"/>
    <s v="XX"/>
    <s v="Operations - AZ - Prescott"/>
    <s v="PRESC - Prescott"/>
    <n v="2019"/>
    <n v="26231.69"/>
    <m/>
    <n v="7531.49"/>
    <n v="18700.199999999997"/>
    <s v="No Indexing"/>
    <n v="1"/>
    <n v="1"/>
    <n v="1"/>
    <n v="26231.69"/>
    <n v="9109.2327400566373"/>
  </r>
  <r>
    <s v="202606"/>
    <s v="032"/>
    <s v="Gas"/>
    <s v="Gas Distribution Plant"/>
    <x v="0"/>
    <s v="Include"/>
    <s v="G374 - Land and Land Rights"/>
    <x v="23"/>
    <n v="-1.7269128751637088E-2"/>
    <s v="RWAZ"/>
    <s v="Unspecified"/>
    <s v="00000 - Unspecified AZ"/>
    <n v="2019"/>
    <n v="36412.97"/>
    <m/>
    <n v="798.05"/>
    <n v="35614.92"/>
    <s v="No Indexing"/>
    <n v="1"/>
    <n v="1"/>
    <n v="1"/>
    <n v="36412.97"/>
    <n v="-628.82026715949871"/>
  </r>
  <r>
    <s v="202606"/>
    <s v="032"/>
    <s v="Gas"/>
    <s v="Gas General Plant"/>
    <x v="0"/>
    <s v="Include"/>
    <s v="G394 - Tool, Shop, and Garage Equip"/>
    <x v="12"/>
    <n v="0.34726061264282393"/>
    <s v="XX"/>
    <s v="Operations - AZ - Lake Havasu"/>
    <s v="HAVAS - Havasu"/>
    <n v="2019"/>
    <n v="13025.53"/>
    <m/>
    <n v="3636.09"/>
    <n v="9389.44"/>
    <s v="No Indexing"/>
    <n v="1"/>
    <n v="1"/>
    <n v="1"/>
    <n v="13025.53"/>
    <n v="4523.253527797483"/>
  </r>
  <r>
    <s v="202606"/>
    <s v="032"/>
    <s v="Gas"/>
    <s v="Gas Distribution Plant"/>
    <x v="0"/>
    <s v="Include"/>
    <s v="G382 - Meter Installations"/>
    <x v="6"/>
    <n v="4.068947554640568E-2"/>
    <s v="XX"/>
    <s v="Unspecified"/>
    <s v="00000 - Unspecified AZ"/>
    <n v="2019"/>
    <n v="1155133.22"/>
    <m/>
    <n v="45972.7"/>
    <n v="1109160.52"/>
    <s v="G - 52 : 382 Meter Installations"/>
    <n v="2076"/>
    <n v="997"/>
    <n v="2.08"/>
    <n v="2405272.38"/>
    <n v="97869.271688454988"/>
  </r>
  <r>
    <s v="202606"/>
    <s v="032"/>
    <s v="Gas"/>
    <s v="Gas General Plant"/>
    <x v="0"/>
    <s v="Include"/>
    <s v="G392 - Transportation Equipment"/>
    <x v="3"/>
    <n v="0.43183290679129122"/>
    <s v="C3"/>
    <s v="Unspecified"/>
    <s v="00000 - Unspecified AZ"/>
    <n v="2019"/>
    <n v="116941.17"/>
    <m/>
    <n v="116941.17"/>
    <n v="0"/>
    <s v="No Indexing"/>
    <n v="1"/>
    <n v="1"/>
    <n v="1"/>
    <n v="116941.17"/>
    <n v="50499.045364674537"/>
  </r>
  <r>
    <s v="202606"/>
    <s v="032"/>
    <s v="Gas"/>
    <s v="Gas Distribution Plant"/>
    <x v="0"/>
    <s v="Include"/>
    <s v="G384 - House Regulatory Install"/>
    <x v="0"/>
    <n v="0.35620879944303163"/>
    <s v="XX"/>
    <s v="Unspecified"/>
    <s v="00000 - Unspecified AZ"/>
    <n v="2020"/>
    <n v="179759.79"/>
    <m/>
    <n v="29736.49"/>
    <n v="150023.30000000002"/>
    <s v="G - 54 : 384 House Reg Installation"/>
    <n v="1947"/>
    <n v="1043"/>
    <n v="1.87"/>
    <n v="335563.1"/>
    <n v="119530.52898838196"/>
  </r>
  <r>
    <s v="202606"/>
    <s v="032"/>
    <s v="Gas"/>
    <s v="Gas Distribution Plant"/>
    <x v="3"/>
    <s v="Include"/>
    <s v="G376 - Mains"/>
    <x v="13"/>
    <n v="0.40359779215499247"/>
    <s v="XX"/>
    <s v="Unspecified"/>
    <s v="00000 - Unspecified AZ"/>
    <n v="2020"/>
    <n v="0.01"/>
    <m/>
    <n v="-0.06"/>
    <n v="6.9999999999999993E-2"/>
    <s v="G - 43 : 376 Mains, Cast Iron"/>
    <n v="1688"/>
    <n v="968"/>
    <n v="1.74"/>
    <n v="0.02"/>
    <n v="8.0719558430998491E-3"/>
  </r>
  <r>
    <s v="202606"/>
    <s v="032"/>
    <s v="Gas"/>
    <s v="Gas General Plant"/>
    <x v="0"/>
    <s v="Include"/>
    <s v="G397 - Communication Equipment"/>
    <x v="5"/>
    <n v="0.45288665983949944"/>
    <s v="XX"/>
    <s v="Operations - AZ - Prescott"/>
    <s v="PRESC - Prescott"/>
    <n v="2020"/>
    <n v="24806.639999999999"/>
    <m/>
    <n v="9619.2800000000007"/>
    <n v="15187.359999999999"/>
    <s v="No Indexing"/>
    <n v="1"/>
    <n v="1"/>
    <n v="1"/>
    <n v="24806.639999999999"/>
    <n v="11234.59633144092"/>
  </r>
  <r>
    <s v="202606"/>
    <s v="032"/>
    <s v="Gas"/>
    <s v="Gas General Plant"/>
    <x v="0"/>
    <s v="Include"/>
    <s v="G396 - Power Operated Equipment"/>
    <x v="11"/>
    <n v="0.54297473900690851"/>
    <s v="XX"/>
    <s v="Operations - AZ - Prescott"/>
    <s v="PRESC - Prescott"/>
    <n v="2019"/>
    <n v="43961.07"/>
    <m/>
    <n v="18907.810000000001"/>
    <n v="25053.26"/>
    <s v="No Indexing"/>
    <n v="1"/>
    <n v="1"/>
    <n v="1"/>
    <n v="43961.07"/>
    <n v="23869.750509714435"/>
  </r>
  <r>
    <s v="202606"/>
    <s v="032"/>
    <s v="Gas"/>
    <s v="Gas General Plant"/>
    <x v="0"/>
    <s v="Include"/>
    <s v="G396 - Power Operated Equipment"/>
    <x v="11"/>
    <n v="0.54297473900690851"/>
    <s v="XX"/>
    <s v="Operations - AZ - Cottonwood"/>
    <s v="COTTN - Cottonwood"/>
    <n v="2021"/>
    <n v="122081.55"/>
    <m/>
    <n v="81965.34"/>
    <n v="40116.210000000006"/>
    <s v="No Indexing"/>
    <n v="1"/>
    <n v="1"/>
    <n v="1"/>
    <n v="122081.55"/>
    <n v="66287.19774880886"/>
  </r>
  <r>
    <s v="202606"/>
    <s v="032"/>
    <s v="Gas"/>
    <s v="Gas General Plant"/>
    <x v="0"/>
    <s v="Include"/>
    <s v="G392 - Transportation Equipment"/>
    <x v="3"/>
    <n v="0.43183290679129122"/>
    <s v="C1"/>
    <s v="Unspecified"/>
    <s v="00000 - Unspecified AZ"/>
    <n v="2021"/>
    <n v="84728.85"/>
    <m/>
    <n v="84722.98"/>
    <n v="5.8700000000098953"/>
    <s v="No Indexing"/>
    <n v="1"/>
    <n v="1"/>
    <n v="1"/>
    <n v="84728.85"/>
    <n v="36588.705584583295"/>
  </r>
  <r>
    <s v="202606"/>
    <s v="032"/>
    <s v="Gas"/>
    <s v="Gas Distribution Plant"/>
    <x v="0"/>
    <s v="Include"/>
    <s v="G383 - House Regulators"/>
    <x v="14"/>
    <n v="0.50413956378429226"/>
    <s v="XX"/>
    <s v="Unspecified"/>
    <s v="00000 - Unspecified AZ"/>
    <n v="2022"/>
    <n v="168126.83"/>
    <m/>
    <n v="18970.080000000002"/>
    <n v="149156.75"/>
    <s v="G - 53 : 383 House Regulators"/>
    <n v="954"/>
    <n v="650"/>
    <n v="1.47"/>
    <n v="246758.46"/>
    <n v="124400.70238448372"/>
  </r>
  <r>
    <s v="202606"/>
    <s v="032"/>
    <s v="Gas"/>
    <s v="Gas General Plant"/>
    <x v="0"/>
    <s v="Include"/>
    <s v="G397 - Communication Equipment"/>
    <x v="5"/>
    <n v="0.45288665983949944"/>
    <s v="XX"/>
    <s v="Operations - AZ - Flagstaff"/>
    <s v="FLAG0 - Flagstaff"/>
    <n v="2021"/>
    <n v="1200.76"/>
    <m/>
    <n v="406.51"/>
    <n v="794.25"/>
    <s v="No Indexing"/>
    <n v="1"/>
    <n v="1"/>
    <n v="1"/>
    <n v="1200.76"/>
    <n v="543.80818566887729"/>
  </r>
  <r>
    <s v="202606"/>
    <s v="032"/>
    <s v="Gas"/>
    <s v="Gas General Plant"/>
    <x v="0"/>
    <s v="Include"/>
    <s v="G398 - Miscellaneous Equipment"/>
    <x v="22"/>
    <n v="0.24374129646131953"/>
    <s v="XX"/>
    <s v="Operations - AZ - Show Low"/>
    <s v="SHOWL - Show Low"/>
    <n v="2022"/>
    <n v="776.35"/>
    <m/>
    <n v="99.51"/>
    <n v="676.84"/>
    <s v="No Indexing"/>
    <n v="1"/>
    <n v="1"/>
    <n v="1"/>
    <n v="776.35"/>
    <n v="189.22855550774543"/>
  </r>
  <r>
    <s v="202606"/>
    <s v="032"/>
    <s v="Gas"/>
    <s v="Gas Distribution Plant"/>
    <x v="3"/>
    <s v="Include"/>
    <s v="G385 - Indust Measr Reg Stat Equip"/>
    <x v="19"/>
    <n v="0.39278890683516676"/>
    <s v="XX"/>
    <s v="Unspecified"/>
    <s v="00000 - Unspecified AZ"/>
    <n v="2023"/>
    <n v="29094.240000000002"/>
    <m/>
    <n v="1905.93"/>
    <n v="27188.31"/>
    <s v="No Indexing"/>
    <n v="1"/>
    <n v="1"/>
    <n v="1"/>
    <n v="29094.240000000002"/>
    <n v="11427.894724799982"/>
  </r>
  <r>
    <s v="202606"/>
    <s v="032"/>
    <s v="Gas"/>
    <s v="Gas General Plant"/>
    <x v="0"/>
    <s v="Include"/>
    <s v="G391 - Office Furniture and Equip"/>
    <x v="16"/>
    <n v="0.55164661503469203"/>
    <s v="OE"/>
    <s v="Operations - AZ - Cottonwood"/>
    <s v="COTTN - Cottonwood"/>
    <n v="2023"/>
    <n v="73492.73"/>
    <m/>
    <n v="12099.08"/>
    <n v="61393.649999999994"/>
    <s v="No Indexing"/>
    <n v="1"/>
    <n v="1"/>
    <n v="1"/>
    <n v="73492.73"/>
    <n v="40542.015734158558"/>
  </r>
  <r>
    <s v="202606"/>
    <s v="032"/>
    <s v="Gas"/>
    <s v="Gas General Plant"/>
    <x v="0"/>
    <s v="Include"/>
    <s v="G396 - Power Operated Equipment"/>
    <x v="11"/>
    <n v="0.54297473900690851"/>
    <s v="XX"/>
    <s v="Operations - AZ - Show Low"/>
    <s v="SHOWL - Show Low"/>
    <n v="2023"/>
    <n v="54330.42"/>
    <m/>
    <n v="15226.01"/>
    <n v="39104.409999999996"/>
    <s v="No Indexing"/>
    <n v="1"/>
    <n v="1"/>
    <n v="1"/>
    <n v="54330.42"/>
    <n v="29500.045619635723"/>
  </r>
  <r>
    <s v="202606"/>
    <s v="032"/>
    <s v="Gas"/>
    <s v="Gas Intangible"/>
    <x v="0"/>
    <s v="Include"/>
    <s v="G302 - Franchise and Consents"/>
    <x v="25"/>
    <n v="0.18080879826634541"/>
    <s v="XX"/>
    <s v="Operations - AZ - Kingman"/>
    <s v="KINGM - Kingman"/>
    <n v="2023"/>
    <n v="20372.490000000002"/>
    <m/>
    <n v="1574.31"/>
    <n v="18798.18"/>
    <s v="No Indexing"/>
    <n v="1"/>
    <n v="1"/>
    <n v="1"/>
    <n v="20372.490000000002"/>
    <n v="3683.5254345931394"/>
  </r>
  <r>
    <s v="202606"/>
    <s v="032"/>
    <s v="Gas"/>
    <s v="Gas General Plant"/>
    <x v="0"/>
    <s v="Include"/>
    <s v="G391 - Office Furniture and Equip"/>
    <x v="16"/>
    <n v="0.55164661503469203"/>
    <s v="NT"/>
    <s v="Operations - AZ - Flagstaff"/>
    <s v="FLAGA - Flagstaff Admin"/>
    <n v="2024"/>
    <n v="340463.23"/>
    <m/>
    <n v="146708.5"/>
    <n v="193754.72999999998"/>
    <s v="No Indexing"/>
    <n v="1"/>
    <n v="1"/>
    <n v="1"/>
    <n v="340463.23"/>
    <n v="187815.38837327779"/>
  </r>
  <r>
    <s v="202606"/>
    <s v="032"/>
    <s v="Gas"/>
    <s v="Gas Distribution Plant"/>
    <x v="0"/>
    <s v="Include"/>
    <s v="G384 - House Regulatory Install"/>
    <x v="0"/>
    <n v="0.35620879944303163"/>
    <s v="XX"/>
    <s v="Unspecified"/>
    <s v="00000 - Unspecified AZ"/>
    <n v="2024"/>
    <n v="190954.49"/>
    <m/>
    <n v="10762.82"/>
    <n v="180191.66999999998"/>
    <s v="G - 54 : 384 House Reg Installation"/>
    <n v="1947"/>
    <n v="1861"/>
    <n v="1.05"/>
    <n v="199778.82"/>
    <n v="71162.973626345512"/>
  </r>
  <r>
    <s v="202606"/>
    <s v="032"/>
    <s v="Gas"/>
    <s v="Gas Distribution Plant"/>
    <x v="0"/>
    <s v="Include"/>
    <s v="G378 - Measr and Reg Stat Equip-Gen"/>
    <x v="4"/>
    <n v="0.46834496815577242"/>
    <s v="XX"/>
    <s v="Unspecified"/>
    <s v="00000 - Unspecified AZ"/>
    <n v="2024"/>
    <n v="379994.77"/>
    <m/>
    <n v="15275.73"/>
    <n v="364719.04000000004"/>
    <s v="G - 47 : 378 Meas &amp; Reg Sta Equip"/>
    <n v="1184"/>
    <n v="1181"/>
    <n v="1"/>
    <n v="380960.04"/>
    <n v="178420.71780242177"/>
  </r>
  <r>
    <s v="202606"/>
    <s v="032"/>
    <s v="Gas"/>
    <s v="Gas General Plant"/>
    <x v="0"/>
    <s v="Include"/>
    <s v="G397 - Communication Equipment"/>
    <x v="5"/>
    <n v="0.45288665983949944"/>
    <s v="XX"/>
    <s v="Operations - AZ - Flagstaff"/>
    <s v="FLAG0 - Flagstaff"/>
    <n v="2022"/>
    <n v="271430.03999999998"/>
    <m/>
    <n v="73376.490000000005"/>
    <n v="198053.55"/>
    <s v="No Indexing"/>
    <n v="1"/>
    <n v="1"/>
    <n v="1"/>
    <n v="271430.03999999998"/>
    <n v="122927.04419570172"/>
  </r>
  <r>
    <s v="202606"/>
    <s v="032"/>
    <s v="Gas"/>
    <s v="Gas General Plant"/>
    <x v="0"/>
    <s v="Include"/>
    <s v="G390 - Structures and Improvements"/>
    <x v="2"/>
    <n v="0.24904501540006124"/>
    <s v="XX"/>
    <s v="Operations - AZ - Cottonwood"/>
    <s v="COTTN - Cottonwood"/>
    <n v="2022"/>
    <n v="8033101.9500000002"/>
    <m/>
    <n v="1320815.47"/>
    <n v="6712286.4800000004"/>
    <s v="B - 2 :   Reinf. Conc. Bldg. Const."/>
    <n v="675"/>
    <n v="689"/>
    <n v="0.98"/>
    <n v="7869874.9100000001"/>
    <n v="1959953.1181575055"/>
  </r>
  <r>
    <s v="202606"/>
    <s v="032"/>
    <s v="Gas"/>
    <s v="Gas General Plant"/>
    <x v="0"/>
    <s v="Include"/>
    <s v="G397 - Communication Equipment"/>
    <x v="5"/>
    <n v="0.45288665983949944"/>
    <s v="XX"/>
    <s v="Operations - AZ - Prescott"/>
    <s v="PRESC - Prescott"/>
    <n v="2024"/>
    <n v="22941.040000000001"/>
    <m/>
    <n v="3013.78"/>
    <n v="19927.260000000002"/>
    <s v="No Indexing"/>
    <n v="1"/>
    <n v="1"/>
    <n v="1"/>
    <n v="22941.040000000001"/>
    <n v="10389.69097884435"/>
  </r>
  <r>
    <s v="202606"/>
    <s v="032"/>
    <s v="Gas"/>
    <s v="Gas General Plant"/>
    <x v="0"/>
    <s v="Include"/>
    <s v="G391 - Office Furniture and Equip"/>
    <x v="16"/>
    <n v="0.55164661503469203"/>
    <s v="NT"/>
    <s v="Operations - AZ - Show Low"/>
    <s v="SHOWL - Show Low"/>
    <n v="2023"/>
    <n v="9312.77"/>
    <m/>
    <n v="2404.84"/>
    <n v="6907.93"/>
    <s v="No Indexing"/>
    <n v="1"/>
    <n v="1"/>
    <n v="1"/>
    <n v="9312.77"/>
    <n v="5137.358047096629"/>
  </r>
  <r>
    <s v="202606"/>
    <s v="032"/>
    <s v="Gas"/>
    <s v="Gas Distribution Plant"/>
    <x v="1"/>
    <s v="Include"/>
    <s v="G379 - Measr and Reg Stat Equip-Cty"/>
    <x v="10"/>
    <n v="0.3380707986361931"/>
    <s v="XX"/>
    <s v="Unspecified"/>
    <s v="SOUNI - Southern Union Gas Acquisition Adjustment"/>
    <n v="2003"/>
    <n v="266835.49"/>
    <m/>
    <n v="145595.39000000001"/>
    <n v="121240.09999999998"/>
    <s v="G - 48 : 379 Meas&amp;Reg Sta Eq-City G"/>
    <n v="1223"/>
    <n v="358"/>
    <n v="3.42"/>
    <n v="911563.7"/>
    <n v="308173.06806676311"/>
  </r>
  <r>
    <s v="202606"/>
    <s v="032"/>
    <s v="Gas"/>
    <s v="Gas General Plant"/>
    <x v="1"/>
    <s v="Include"/>
    <s v="G389 - Land and Land Rights"/>
    <x v="24"/>
    <n v="6.1649066788854748E-2"/>
    <s v="RW"/>
    <s v="Unspecified"/>
    <s v="SOUNI - Southern Union Gas Acquisition Adjustment"/>
    <n v="2003"/>
    <n v="123554.86"/>
    <m/>
    <n v="111166.15"/>
    <n v="12388.710000000006"/>
    <s v="No Indexing"/>
    <n v="1"/>
    <n v="1"/>
    <n v="1"/>
    <n v="123554.86"/>
    <n v="7617.0418162275982"/>
  </r>
  <r>
    <s v="202606"/>
    <s v="032"/>
    <s v="Gas"/>
    <s v="Gas General Plant"/>
    <x v="0"/>
    <s v="Include"/>
    <s v="G390 - Structures and Improvements"/>
    <x v="2"/>
    <n v="0.24904501540006124"/>
    <s v="XX"/>
    <s v="Operations - AZ - Show Low"/>
    <s v="SHOWL - Show Low"/>
    <n v="2024"/>
    <n v="625.62"/>
    <m/>
    <n v="20.92"/>
    <n v="604.70000000000005"/>
    <s v="B - 2 :   Reinf. Conc. Bldg. Const."/>
    <n v="675"/>
    <n v="694"/>
    <n v="0.97"/>
    <n v="608.49"/>
    <n v="151.54140142078327"/>
  </r>
  <r>
    <s v="202606"/>
    <s v="032"/>
    <s v="Gas"/>
    <s v="Gas General Plant"/>
    <x v="0"/>
    <s v="Include"/>
    <s v="G396 - Power Operated Equipment"/>
    <x v="11"/>
    <n v="0.54297473900690851"/>
    <s v="XX"/>
    <s v="Operations - AZ - Prescott"/>
    <s v="PRESC - Prescott"/>
    <n v="2024"/>
    <n v="117734.46"/>
    <m/>
    <n v="14901"/>
    <n v="102833.46"/>
    <s v="No Indexing"/>
    <n v="1"/>
    <n v="1"/>
    <n v="1"/>
    <n v="117734.46"/>
    <n v="63926.837690619315"/>
  </r>
  <r>
    <s v="202606"/>
    <s v="032"/>
    <s v="Gas"/>
    <s v="Gas General Plant"/>
    <x v="0"/>
    <s v="Include"/>
    <s v="G396 - Power Operated Equipment"/>
    <x v="11"/>
    <n v="0.54297473900690851"/>
    <s v="XX"/>
    <s v="Operations - AZ - Lake Havasu"/>
    <s v="HAVAS - Havasu"/>
    <n v="2024"/>
    <n v="292399.90999999997"/>
    <m/>
    <n v="43640.33"/>
    <n v="248759.57999999996"/>
    <s v="No Indexing"/>
    <n v="1"/>
    <n v="1"/>
    <n v="1"/>
    <n v="292399.90999999997"/>
    <n v="158765.76481789353"/>
  </r>
  <r>
    <s v="202606"/>
    <s v="032"/>
    <s v="Gas"/>
    <s v="Gas Distribution Plant"/>
    <x v="0"/>
    <s v="Include"/>
    <s v="G379 - Measr and Reg Stat Equip-Cty"/>
    <x v="10"/>
    <n v="0.3380707986361931"/>
    <s v="XX"/>
    <s v="Unspecified"/>
    <s v="00000 - Unspecified AZ"/>
    <n v="2024"/>
    <n v="186437.05"/>
    <m/>
    <n v="6746.23"/>
    <n v="179690.81999999998"/>
    <s v="G - 48 : 379 Meas&amp;Reg Sta Eq-City G"/>
    <n v="1223"/>
    <n v="1213"/>
    <n v="1.01"/>
    <n v="187974.04"/>
    <n v="63548.533825671708"/>
  </r>
  <r>
    <s v="202606"/>
    <s v="032"/>
    <s v="Gas"/>
    <s v="Gas General Plant"/>
    <x v="0"/>
    <s v="Include"/>
    <s v="G394 - Tool, Shop, and Garage Equip"/>
    <x v="12"/>
    <n v="0.34726061264282393"/>
    <s v="XX"/>
    <s v="Operations - AZ - Cottonwood"/>
    <s v="COTTN - Cottonwood"/>
    <n v="2025"/>
    <n v="75047.289999999994"/>
    <m/>
    <n v="3017.12"/>
    <n v="72030.17"/>
    <s v="No Indexing"/>
    <n v="1"/>
    <n v="1"/>
    <n v="1"/>
    <n v="75047.289999999994"/>
    <n v="26060.96790258367"/>
  </r>
  <r>
    <s v="202606"/>
    <s v="032"/>
    <s v="Gas"/>
    <s v="Gas Distribution Plant"/>
    <x v="3"/>
    <s v="Include"/>
    <s v="G383 - House Regulators"/>
    <x v="14"/>
    <n v="0.50413956378429226"/>
    <s v="XX"/>
    <s v="Unspecified"/>
    <s v="00000 - Unspecified AZ"/>
    <n v="2025"/>
    <n v="4922.4799999999996"/>
    <m/>
    <n v="138.71"/>
    <n v="4783.7699999999995"/>
    <s v="G - 53 : 383 House Regulators"/>
    <n v="954"/>
    <n v="954"/>
    <n v="1"/>
    <n v="4922.4799999999996"/>
    <n v="2481.6169199369028"/>
  </r>
  <r>
    <s v="202606"/>
    <s v="032"/>
    <s v="Gas"/>
    <s v="Gas General Plant"/>
    <x v="0"/>
    <s v="Include"/>
    <s v="G392 - Transportation Equipment"/>
    <x v="3"/>
    <n v="0.43183290679129122"/>
    <s v="C7"/>
    <s v="Unspecified"/>
    <s v="00000 - Unspecified AZ"/>
    <n v="2025"/>
    <n v="562303.69999999995"/>
    <m/>
    <n v="19537.77"/>
    <n v="542765.92999999993"/>
    <s v="No Indexing"/>
    <n v="1"/>
    <n v="1"/>
    <n v="1"/>
    <n v="562303.69999999995"/>
    <n v="242821.24127049817"/>
  </r>
  <r>
    <s v="202606"/>
    <s v="032"/>
    <s v="Gas"/>
    <s v="Gas General Plant"/>
    <x v="0"/>
    <s v="Include"/>
    <s v="G391 - Office Furniture and Equip"/>
    <x v="16"/>
    <n v="0.55164661503469203"/>
    <s v="NT"/>
    <s v="Operations - AZ - Flagstaff"/>
    <s v="FLAGA - Flagstaff Admin"/>
    <n v="2026"/>
    <n v="60025.47"/>
    <m/>
    <n v="3047.17"/>
    <n v="56978.3"/>
    <s v="No Indexing"/>
    <n v="1"/>
    <n v="1"/>
    <n v="1"/>
    <n v="60025.47"/>
    <n v="33112.847341366454"/>
  </r>
  <r>
    <s v="202606"/>
    <s v="032"/>
    <s v="Gas"/>
    <s v="Gas General Plant"/>
    <x v="0"/>
    <s v="Include"/>
    <s v="G394 - Tool, Shop, and Garage Equip"/>
    <x v="12"/>
    <n v="0.34726061264282393"/>
    <s v="XX"/>
    <s v="Operations - AZ - Flagstaff"/>
    <s v="FLAGW - Flagstaff Operations/Warehouse"/>
    <n v="2026"/>
    <n v="27122.99"/>
    <m/>
    <n v="270.95999999999998"/>
    <n v="26852.030000000002"/>
    <s v="No Indexing"/>
    <n v="1"/>
    <n v="1"/>
    <n v="1"/>
    <n v="27122.99"/>
    <n v="9418.7461241051878"/>
  </r>
  <r>
    <s v="202606"/>
    <s v="032"/>
    <s v="Gas"/>
    <s v="Gas General Plant"/>
    <x v="0"/>
    <s v="Include"/>
    <s v="G397 - Communication Equipment"/>
    <x v="5"/>
    <n v="0.45288665983949944"/>
    <s v="XX"/>
    <s v="Operations - AZ - Flagstaff"/>
    <s v="FLAGA - Flagstaff Admin"/>
    <n v="2026"/>
    <n v="554.66999999999996"/>
    <m/>
    <n v="9.3000000000000007"/>
    <n v="545.37"/>
    <s v="No Indexing"/>
    <n v="1"/>
    <n v="1"/>
    <n v="1"/>
    <n v="554.66999999999996"/>
    <n v="251.20264361317513"/>
  </r>
  <r>
    <s v="202606"/>
    <s v="032"/>
    <s v="Gas"/>
    <s v="Gas Distribution Plant"/>
    <x v="0"/>
    <s v="Include"/>
    <s v="G376 - Mains"/>
    <x v="13"/>
    <n v="0.40359779215499247"/>
    <s v="XX"/>
    <s v="Unspecified"/>
    <s v="00000 - Unspecified AZ"/>
    <n v="2026"/>
    <n v="2933622.65"/>
    <m/>
    <n v="12311.63"/>
    <n v="2921311.02"/>
    <s v="G - 43 : 376 Mains, Cast Iron"/>
    <n v="1688"/>
    <n v="1688"/>
    <n v="1"/>
    <n v="2933622.65"/>
    <n v="1184003.6245558781"/>
  </r>
  <r>
    <s v="202606"/>
    <s v="032"/>
    <s v="Gas"/>
    <s v="Gas General Plant"/>
    <x v="3"/>
    <s v="Include"/>
    <s v="G394 - Tool, Shop, and Garage Equip"/>
    <x v="12"/>
    <n v="0.34726061264282393"/>
    <s v="XX"/>
    <s v="Operations - AZ - Show Low"/>
    <s v="SHOWL - Show Low"/>
    <n v="2026"/>
    <n v="120577.07"/>
    <m/>
    <n v="1202.54"/>
    <n v="119374.53000000001"/>
    <s v="No Indexing"/>
    <n v="1"/>
    <n v="1"/>
    <n v="1"/>
    <n v="120577.07"/>
    <n v="41871.667198876668"/>
  </r>
  <r>
    <s v="202606"/>
    <s v="032"/>
    <s v="Gas"/>
    <s v="Gas General Plant"/>
    <x v="3"/>
    <s v="Include"/>
    <s v="G394 - Tool, Shop, and Garage Equip"/>
    <x v="12"/>
    <n v="0.34726061264282393"/>
    <s v="XX"/>
    <s v="Operations - AZ - Lake Havasu"/>
    <s v="HAVAS - Havasu"/>
    <n v="2026"/>
    <n v="90432.8"/>
    <m/>
    <n v="904.2"/>
    <n v="89528.6"/>
    <s v="No Indexing"/>
    <n v="1"/>
    <n v="1"/>
    <n v="1"/>
    <n v="90432.8"/>
    <n v="31403.749531005968"/>
  </r>
  <r>
    <s v="202606"/>
    <s v="032"/>
    <s v="Gas"/>
    <s v="Gas General Plant"/>
    <x v="0"/>
    <s v="Include"/>
    <s v="G392 - Transportation Equipment"/>
    <x v="3"/>
    <n v="0.43183290679129122"/>
    <s v="C2"/>
    <s v="Unspecified"/>
    <s v="00000 - Unspecified AZ"/>
    <n v="2026"/>
    <n v="157232.32000000001"/>
    <m/>
    <n v="525.67999999999995"/>
    <n v="156706.64000000001"/>
    <s v="No Indexing"/>
    <n v="1"/>
    <n v="1"/>
    <n v="1"/>
    <n v="157232.32000000001"/>
    <n v="67898.08978713848"/>
  </r>
  <r>
    <s v="202606"/>
    <s v="032"/>
    <s v="Gas"/>
    <s v="Gas General Plant"/>
    <x v="0"/>
    <s v="Include"/>
    <s v="G390 - Structures and Improvements"/>
    <x v="2"/>
    <n v="0.24904501540006124"/>
    <s v="XX"/>
    <s v="Operations - AZ - Cottonwood"/>
    <s v="COTTN - Cottonwood"/>
    <n v="2026"/>
    <n v="22402.03"/>
    <m/>
    <n v="83.34"/>
    <n v="22318.69"/>
    <s v="B - 2 :   Reinf. Conc. Bldg. Const."/>
    <n v="675"/>
    <n v="675"/>
    <n v="1"/>
    <n v="22402.03"/>
    <n v="5579.1139063426335"/>
  </r>
  <r>
    <s v="202606"/>
    <s v="032"/>
    <s v="Gas"/>
    <s v="Gas General Plant"/>
    <x v="3"/>
    <s v="Include"/>
    <s v="G396 - Power Operated Equipment"/>
    <x v="11"/>
    <n v="0.54297473900690851"/>
    <s v="XX"/>
    <s v="Operations - AZ - Flagstaff"/>
    <s v="FLAGW - Flagstaff Operations/Warehouse"/>
    <n v="2026"/>
    <n v="165.09"/>
    <m/>
    <n v="3.51"/>
    <n v="161.58000000000001"/>
    <s v="No Indexing"/>
    <n v="1"/>
    <n v="1"/>
    <n v="1"/>
    <n v="165.09"/>
    <n v="89.639699662650528"/>
  </r>
  <r>
    <s v="202606"/>
    <s v="032"/>
    <s v="Gas"/>
    <s v="Gas Distribution Plant"/>
    <x v="0"/>
    <s v="Include"/>
    <s v="G380 - Services"/>
    <x v="7"/>
    <n v="0.41926855566498139"/>
    <s v="XX"/>
    <s v="Unspecified"/>
    <s v="00000 - Unspecified AZ"/>
    <n v="2014"/>
    <n v="6074909.4500000002"/>
    <m/>
    <n v="2121892.37"/>
    <n v="3953017.08"/>
    <s v="G - 49 : 380 Services, Steel"/>
    <n v="1036"/>
    <n v="583"/>
    <n v="1.78"/>
    <n v="10795207.869999999"/>
    <n v="4526091.2117581395"/>
  </r>
  <r>
    <s v="202606"/>
    <s v="032"/>
    <s v="Gas"/>
    <s v="Gas Distribution Plant"/>
    <x v="0"/>
    <s v="Include"/>
    <s v="G382 - Meter Installations"/>
    <x v="6"/>
    <n v="4.068947554640568E-2"/>
    <s v="XX"/>
    <s v="Unspecified"/>
    <s v="00000 - Unspecified AZ"/>
    <n v="2015"/>
    <n v="482447.3"/>
    <m/>
    <n v="20570.11"/>
    <n v="461877.19"/>
    <s v="G - 52 : 382 Meter Installations"/>
    <n v="2076"/>
    <n v="871"/>
    <n v="2.38"/>
    <n v="1149897.3500000001"/>
    <n v="46788.7201037017"/>
  </r>
  <r>
    <s v="202606"/>
    <s v="032"/>
    <s v="Gas"/>
    <s v="Gas Distribution Plant"/>
    <x v="0"/>
    <s v="Include"/>
    <s v="G382 - Meter Installations"/>
    <x v="6"/>
    <n v="4.068947554640568E-2"/>
    <s v="XX"/>
    <s v="Unspecified"/>
    <s v="00000 - Unspecified AZ"/>
    <n v="2013"/>
    <n v="548251.87"/>
    <m/>
    <n v="23913.53"/>
    <n v="524338.34"/>
    <s v="G - 52 : 382 Meter Installations"/>
    <n v="2076"/>
    <n v="909"/>
    <n v="2.2799999999999998"/>
    <n v="1252113.18"/>
    <n v="50947.828618942251"/>
  </r>
  <r>
    <s v="202606"/>
    <s v="032"/>
    <s v="Gas"/>
    <s v="Gas Distribution Plant"/>
    <x v="0"/>
    <s v="Include"/>
    <s v="G380 - Services"/>
    <x v="7"/>
    <n v="0.41926855566498139"/>
    <s v="XX"/>
    <s v="Unspecified"/>
    <s v="00000 - Unspecified AZ"/>
    <n v="2013"/>
    <n v="3633039.34"/>
    <m/>
    <n v="1406656.54"/>
    <n v="2226382.7999999998"/>
    <s v="G - 49 : 380 Services, Steel"/>
    <n v="1036"/>
    <n v="572"/>
    <n v="1.81"/>
    <n v="6580120.2000000002"/>
    <n v="2758837.4923559683"/>
  </r>
  <r>
    <s v="202606"/>
    <s v="032"/>
    <s v="Gas"/>
    <s v="Gas General Plant"/>
    <x v="0"/>
    <s v="Include"/>
    <s v="G392 - Transportation Equipment"/>
    <x v="3"/>
    <n v="0.43183290679129122"/>
    <s v="C1"/>
    <s v="Unspecified"/>
    <s v="00000 - Unspecified AZ"/>
    <n v="2013"/>
    <n v="199075.21"/>
    <m/>
    <n v="199075.21"/>
    <n v="0"/>
    <s v="No Indexing"/>
    <n v="1"/>
    <n v="1"/>
    <n v="1"/>
    <n v="199075.21"/>
    <n v="85967.226604386728"/>
  </r>
  <r>
    <s v="202606"/>
    <s v="032"/>
    <s v="Gas"/>
    <s v="Gas General Plant"/>
    <x v="0"/>
    <s v="Include"/>
    <s v="G390 - Structures and Improvements"/>
    <x v="2"/>
    <n v="0.24904501540006124"/>
    <s v="XX"/>
    <s v="Operations - AZ - Kingman"/>
    <s v="KINGM - Kingman"/>
    <n v="2014"/>
    <n v="13245.51"/>
    <m/>
    <n v="3488.68"/>
    <n v="9756.83"/>
    <s v="B - 2 :   Reinf. Conc. Bldg. Const."/>
    <n v="675"/>
    <n v="460"/>
    <n v="1.47"/>
    <n v="19436.349999999999"/>
    <n v="4840.5260850709801"/>
  </r>
  <r>
    <s v="202606"/>
    <s v="032"/>
    <s v="Gas"/>
    <s v="Gas Distribution Plant"/>
    <x v="0"/>
    <s v="Include"/>
    <s v="G381 - Meters"/>
    <x v="1"/>
    <n v="0.1701755990530332"/>
    <s v="XX"/>
    <s v="Unspecified"/>
    <s v="00000 - Unspecified AZ"/>
    <n v="2011"/>
    <n v="312170.38"/>
    <m/>
    <n v="66394.179999999993"/>
    <n v="245776.2"/>
    <s v="G - 51 : 381 Meters"/>
    <n v="352"/>
    <n v="256"/>
    <n v="1.38"/>
    <n v="429234.27"/>
    <n v="73045.199031341399"/>
  </r>
  <r>
    <s v="202606"/>
    <s v="032"/>
    <s v="Gas"/>
    <s v="Gas General Plant"/>
    <x v="0"/>
    <s v="Include"/>
    <s v="G392 - Transportation Equipment"/>
    <x v="3"/>
    <n v="0.43183290679129122"/>
    <s v="C3"/>
    <s v="Unspecified"/>
    <s v="00000 - Unspecified AZ"/>
    <n v="2009"/>
    <n v="152327.04999999999"/>
    <m/>
    <n v="152327.04999999999"/>
    <n v="0"/>
    <s v="No Indexing"/>
    <n v="1"/>
    <n v="1"/>
    <n v="1"/>
    <n v="152327.04999999999"/>
    <n v="65779.832784442347"/>
  </r>
  <r>
    <s v="202606"/>
    <s v="032"/>
    <s v="Gas"/>
    <s v="Gas Distribution Plant"/>
    <x v="0"/>
    <s v="Include"/>
    <s v="G375 - Structures and Improvements"/>
    <x v="9"/>
    <n v="0.14703551036705884"/>
    <s v="XX"/>
    <s v="Unspecified"/>
    <s v="00000 - Unspecified AZ"/>
    <n v="2013"/>
    <n v="3652.73"/>
    <m/>
    <n v="724.53"/>
    <n v="2928.2"/>
    <s v="G - 42 : 375 Structures &amp; Improvmnt"/>
    <n v="673"/>
    <n v="429"/>
    <n v="1.57"/>
    <n v="5730.27"/>
    <n v="842.55317399104626"/>
  </r>
  <r>
    <s v="202606"/>
    <s v="032"/>
    <s v="Gas"/>
    <s v="Gas Distribution Plant"/>
    <x v="0"/>
    <s v="Include"/>
    <s v="G376 - Mains"/>
    <x v="13"/>
    <n v="0.40359779215499247"/>
    <s v="XX"/>
    <s v="Unspecified"/>
    <s v="00000 - Unspecified AZ"/>
    <n v="1988"/>
    <n v="1177402.44"/>
    <m/>
    <n v="937702.27"/>
    <n v="239700.16999999993"/>
    <s v="G - 43 : 376 Mains, Cast Iron"/>
    <n v="1688"/>
    <n v="264"/>
    <n v="6.39"/>
    <n v="7528239.8399999999"/>
    <n v="3038380.9782372536"/>
  </r>
  <r>
    <s v="202606"/>
    <s v="032"/>
    <s v="Gas"/>
    <s v="Gas Distribution Plant"/>
    <x v="0"/>
    <s v="Include"/>
    <s v="G376 - Mains"/>
    <x v="13"/>
    <n v="0.40359779215499247"/>
    <s v="XX"/>
    <s v="Unspecified"/>
    <s v="00000 - Unspecified AZ"/>
    <n v="1972"/>
    <n v="181310.45"/>
    <m/>
    <n v="171987.76"/>
    <n v="9322.6900000000023"/>
    <s v="G - 43 : 376 Mains, Cast Iron"/>
    <n v="1688"/>
    <n v="99"/>
    <n v="17.05"/>
    <n v="3091434.74"/>
    <n v="1247696.2356552433"/>
  </r>
  <r>
    <s v="202606"/>
    <s v="032"/>
    <s v="Gas"/>
    <s v="Gas Distribution Plant"/>
    <x v="0"/>
    <s v="Include"/>
    <s v="G378 - Measr and Reg Stat Equip-Gen"/>
    <x v="4"/>
    <n v="0.46834496815577242"/>
    <s v="XX"/>
    <s v="Unspecified"/>
    <s v="00000 - Unspecified AZ"/>
    <n v="1999"/>
    <n v="49589.99"/>
    <m/>
    <n v="34599.26"/>
    <n v="14990.729999999996"/>
    <s v="G - 47 : 378 Meas &amp; Reg Sta Equip"/>
    <n v="1184"/>
    <n v="340"/>
    <n v="3.48"/>
    <n v="172689.85"/>
    <n v="80878.422299075115"/>
  </r>
  <r>
    <s v="202606"/>
    <s v="032"/>
    <s v="Gas"/>
    <s v="Gas Distribution Plant"/>
    <x v="0"/>
    <s v="Include"/>
    <s v="G378 - Measr and Reg Stat Equip-Gen"/>
    <x v="4"/>
    <n v="0.46834496815577242"/>
    <s v="XX"/>
    <s v="Unspecified"/>
    <s v="00000 - Unspecified AZ"/>
    <n v="1987"/>
    <n v="23411.11"/>
    <m/>
    <n v="20812.53"/>
    <n v="2598.5800000000017"/>
    <s v="G - 47 : 378 Meas &amp; Reg Sta Equip"/>
    <n v="1184"/>
    <n v="250"/>
    <n v="4.74"/>
    <n v="110875.02"/>
    <n v="51927.757711170634"/>
  </r>
  <r>
    <s v="202606"/>
    <s v="032"/>
    <s v="Gas"/>
    <s v="Gas Distribution Plant"/>
    <x v="0"/>
    <s v="Include"/>
    <s v="G379 - Measr and Reg Stat Equip-Cty"/>
    <x v="10"/>
    <n v="0.3380707986361931"/>
    <s v="XX"/>
    <s v="Unspecified"/>
    <s v="00000 - Unspecified AZ"/>
    <n v="2000"/>
    <n v="175137.99"/>
    <m/>
    <n v="76340.66"/>
    <n v="98797.329999999987"/>
    <s v="G - 48 : 379 Meas&amp;Reg Sta Eq-City G"/>
    <n v="1223"/>
    <n v="352"/>
    <n v="3.47"/>
    <n v="608505.01"/>
    <n v="205717.77470482467"/>
  </r>
  <r>
    <s v="202606"/>
    <s v="032"/>
    <s v="Gas"/>
    <s v="Gas Distribution Plant"/>
    <x v="0"/>
    <s v="Include"/>
    <s v="G380 - Services"/>
    <x v="7"/>
    <n v="0.41926855566498139"/>
    <s v="XX"/>
    <s v="Unspecified"/>
    <s v="00000 - Unspecified AZ"/>
    <n v="1996"/>
    <n v="3609987.56"/>
    <m/>
    <n v="3227040.15"/>
    <n v="382947.41000000015"/>
    <s v="G - 49 : 380 Services, Steel"/>
    <n v="1036"/>
    <n v="297"/>
    <n v="3.49"/>
    <n v="12592414.52"/>
    <n v="5279603.4481351394"/>
  </r>
  <r>
    <s v="202606"/>
    <s v="032"/>
    <s v="Gas"/>
    <s v="Gas Distribution Plant"/>
    <x v="0"/>
    <s v="Include"/>
    <s v="G380 - Services"/>
    <x v="7"/>
    <n v="0.41926855566498139"/>
    <s v="XX"/>
    <s v="Unspecified"/>
    <s v="00000 - Unspecified AZ"/>
    <n v="2007"/>
    <n v="3924224.23"/>
    <m/>
    <n v="2400125.2400000002"/>
    <n v="1524098.9899999998"/>
    <s v="G - 49 : 380 Services, Steel"/>
    <n v="1036"/>
    <n v="433"/>
    <n v="2.39"/>
    <n v="9389136.9600000009"/>
    <n v="3936569.8921598946"/>
  </r>
  <r>
    <s v="202606"/>
    <s v="032"/>
    <s v="Gas"/>
    <s v="Gas Distribution Plant"/>
    <x v="0"/>
    <s v="Include"/>
    <s v="G380 - Services"/>
    <x v="7"/>
    <n v="0.41926855566498139"/>
    <s v="XX"/>
    <s v="Unspecified"/>
    <s v="00000 - Unspecified AZ"/>
    <n v="1993"/>
    <n v="1114450.76"/>
    <m/>
    <n v="1039901.45"/>
    <n v="74549.310000000056"/>
    <s v="G - 49 : 380 Services, Steel"/>
    <n v="1036"/>
    <n v="278"/>
    <n v="3.73"/>
    <n v="4153133.05"/>
    <n v="1741278.095357999"/>
  </r>
  <r>
    <s v="202606"/>
    <s v="032"/>
    <s v="Gas"/>
    <s v="Gas Distribution Plant"/>
    <x v="0"/>
    <s v="Include"/>
    <s v="G380 - Services"/>
    <x v="7"/>
    <n v="0.41926855566498139"/>
    <s v="XX"/>
    <s v="Unspecified"/>
    <s v="00000 - Unspecified AZ"/>
    <n v="1986"/>
    <n v="399174.12"/>
    <m/>
    <n v="391542.22"/>
    <n v="7631.9000000000233"/>
    <s v="G - 49 : 380 Services, Steel"/>
    <n v="1036"/>
    <n v="233"/>
    <n v="4.45"/>
    <n v="1774868.62"/>
    <n v="744146.60280249873"/>
  </r>
  <r>
    <s v="202606"/>
    <s v="032"/>
    <s v="Gas"/>
    <s v="Gas Distribution Plant"/>
    <x v="0"/>
    <s v="Include"/>
    <s v="G379 - Measr and Reg Stat Equip-Cty"/>
    <x v="10"/>
    <n v="0.3380707986361931"/>
    <s v="XX"/>
    <s v="Unspecified"/>
    <s v="00000 - Unspecified AZ"/>
    <n v="1965"/>
    <n v="488.69"/>
    <m/>
    <n v="401.12"/>
    <n v="87.57"/>
    <s v="G - 48 : 379 Meas&amp;Reg Sta Eq-City G"/>
    <n v="1223"/>
    <n v="66"/>
    <n v="18.53"/>
    <n v="9055.57"/>
    <n v="3061.4237820059511"/>
  </r>
  <r>
    <s v="202606"/>
    <s v="032"/>
    <s v="Gas"/>
    <s v="Gas Distribution Plant"/>
    <x v="0"/>
    <s v="Include"/>
    <s v="G376 - Mains"/>
    <x v="13"/>
    <n v="0.40359779215499247"/>
    <s v="XX"/>
    <s v="Unspecified"/>
    <s v="00000 - Unspecified AZ"/>
    <n v="1998"/>
    <n v="6053903.4900000002"/>
    <m/>
    <n v="3742480.99"/>
    <n v="2311422.5"/>
    <s v="G - 43 : 376 Mains, Cast Iron"/>
    <n v="1688"/>
    <n v="298"/>
    <n v="5.66"/>
    <n v="34291909.700000003"/>
    <n v="13840139.043698372"/>
  </r>
  <r>
    <s v="202606"/>
    <s v="032"/>
    <s v="Gas"/>
    <s v="Gas Distribution Plant"/>
    <x v="0"/>
    <s v="Include"/>
    <s v="G379 - Measr and Reg Stat Equip-Cty"/>
    <x v="10"/>
    <n v="0.3380707986361931"/>
    <s v="XX"/>
    <s v="Unspecified"/>
    <s v="00000 - Unspecified AZ"/>
    <n v="1978"/>
    <n v="14079.21"/>
    <m/>
    <n v="10019.67"/>
    <n v="4059.5399999999991"/>
    <s v="G - 48 : 379 Meas&amp;Reg Sta Eq-City G"/>
    <n v="1223"/>
    <n v="173"/>
    <n v="7.07"/>
    <n v="99531.06"/>
    <n v="33648.54494330685"/>
  </r>
  <r>
    <s v="202606"/>
    <s v="032"/>
    <s v="Gas"/>
    <s v="Gas Distribution Plant"/>
    <x v="0"/>
    <s v="Include"/>
    <s v="G383 - House Regulators"/>
    <x v="14"/>
    <n v="0.50413956378429226"/>
    <s v="XX"/>
    <s v="Unspecified"/>
    <s v="00000 - Unspecified AZ"/>
    <n v="1963"/>
    <n v="1190"/>
    <m/>
    <n v="1190"/>
    <n v="0"/>
    <s v="G - 53 : 383 House Regulators"/>
    <n v="954"/>
    <n v="82"/>
    <n v="11.63"/>
    <n v="13844.63"/>
    <n v="6979.6257289549258"/>
  </r>
  <r>
    <s v="202606"/>
    <s v="032"/>
    <s v="Gas"/>
    <s v="Gas Distribution Plant"/>
    <x v="0"/>
    <s v="Include"/>
    <s v="G383 - House Regulators"/>
    <x v="14"/>
    <n v="0.50413956378429226"/>
    <s v="XX"/>
    <s v="Unspecified"/>
    <s v="00000 - Unspecified AZ"/>
    <n v="1965"/>
    <n v="1728"/>
    <m/>
    <n v="1728"/>
    <n v="0"/>
    <s v="G - 53 : 383 House Regulators"/>
    <n v="954"/>
    <n v="80"/>
    <n v="11.93"/>
    <n v="20606.400000000001"/>
    <n v="10388.501507164641"/>
  </r>
  <r>
    <s v="202606"/>
    <s v="032"/>
    <s v="Gas"/>
    <s v="Gas Distribution Plant"/>
    <x v="0"/>
    <s v="Include"/>
    <s v="G376 - Mains"/>
    <x v="13"/>
    <n v="0.40359779215499247"/>
    <s v="XX"/>
    <s v="Unspecified"/>
    <s v="00000 - Unspecified AZ"/>
    <n v="2002"/>
    <n v="5295734.0199999996"/>
    <m/>
    <n v="2808505.46"/>
    <n v="2487228.5599999996"/>
    <s v="G - 43 : 376 Mains, Cast Iron"/>
    <n v="1688"/>
    <n v="340"/>
    <n v="4.96"/>
    <n v="26291761.84"/>
    <n v="10611297.030488882"/>
  </r>
  <r>
    <s v="202606"/>
    <s v="032"/>
    <s v="Gas"/>
    <s v="Gas Distribution Plant"/>
    <x v="0"/>
    <s v="Include"/>
    <s v="G376 - Mains"/>
    <x v="13"/>
    <n v="0.40359779215499247"/>
    <s v="XX"/>
    <s v="Unspecified"/>
    <s v="00000 - Unspecified AZ"/>
    <n v="1982"/>
    <n v="354983.39"/>
    <m/>
    <n v="309121.34000000003"/>
    <n v="45862.049999999988"/>
    <s v="G - 43 : 376 Mains, Cast Iron"/>
    <n v="1688"/>
    <n v="227"/>
    <n v="7.44"/>
    <n v="2639700.27"/>
    <n v="1065377.2009229376"/>
  </r>
  <r>
    <s v="202606"/>
    <s v="032"/>
    <s v="Gas"/>
    <s v="Gas Distribution Plant"/>
    <x v="0"/>
    <s v="Include"/>
    <s v="G376 - Mains"/>
    <x v="13"/>
    <n v="0.40359779215499247"/>
    <s v="XX"/>
    <s v="Unspecified"/>
    <s v="00000 - Unspecified AZ"/>
    <n v="1995"/>
    <n v="3056793.29"/>
    <m/>
    <n v="2074119.64"/>
    <n v="982673.65000000014"/>
    <s v="G - 43 : 376 Mains, Cast Iron"/>
    <n v="1688"/>
    <n v="280"/>
    <n v="6.03"/>
    <n v="18428096.690000001"/>
    <n v="7437539.1377027249"/>
  </r>
  <r>
    <s v="202606"/>
    <s v="032"/>
    <s v="Gas"/>
    <s v="Gas Distribution Plant"/>
    <x v="0"/>
    <s v="Include"/>
    <s v="G376 - Mains"/>
    <x v="13"/>
    <n v="0.40359779215499247"/>
    <s v="XX"/>
    <s v="Unspecified"/>
    <s v="00000 - Unspecified AZ"/>
    <n v="1964"/>
    <n v="7031.13"/>
    <m/>
    <n v="6875.65"/>
    <n v="155.48000000000047"/>
    <s v="G - 43 : 376 Mains, Cast Iron"/>
    <n v="1688"/>
    <n v="85"/>
    <n v="19.86"/>
    <n v="139629.97"/>
    <n v="56354.347610667835"/>
  </r>
  <r>
    <s v="202606"/>
    <s v="032"/>
    <s v="Gas"/>
    <s v="Gas Distribution Plant"/>
    <x v="0"/>
    <s v="Include"/>
    <s v="G378 - Measr and Reg Stat Equip-Gen"/>
    <x v="4"/>
    <n v="0.46834496815577242"/>
    <s v="XX"/>
    <s v="Unspecified"/>
    <s v="00000 - Unspecified AZ"/>
    <n v="1989"/>
    <n v="39432.21"/>
    <m/>
    <n v="34168.44"/>
    <n v="5263.7699999999968"/>
    <s v="G - 47 : 378 Meas &amp; Reg Sta Equip"/>
    <n v="1184"/>
    <n v="280"/>
    <n v="4.2300000000000004"/>
    <n v="166741.92000000001"/>
    <n v="78092.739212632354"/>
  </r>
  <r>
    <s v="202606"/>
    <s v="032"/>
    <s v="Gas"/>
    <s v="Gas Distribution Plant"/>
    <x v="0"/>
    <s v="Include"/>
    <s v="G379 - Measr and Reg Stat Equip-Cty"/>
    <x v="10"/>
    <n v="0.3380707986361931"/>
    <s v="XX"/>
    <s v="Unspecified"/>
    <s v="00000 - Unspecified AZ"/>
    <n v="1984"/>
    <n v="2015.88"/>
    <m/>
    <n v="1305.29"/>
    <n v="710.59000000000015"/>
    <s v="G - 48 : 379 Meas&amp;Reg Sta Eq-City G"/>
    <n v="1223"/>
    <n v="249"/>
    <n v="4.91"/>
    <n v="9901.2900000000009"/>
    <n v="3347.3370178285527"/>
  </r>
  <r>
    <s v="202606"/>
    <s v="032"/>
    <s v="Gas"/>
    <s v="Gas Distribution Plant"/>
    <x v="0"/>
    <s v="Include"/>
    <s v="G383 - House Regulators"/>
    <x v="14"/>
    <n v="0.50413956378429226"/>
    <s v="XX"/>
    <s v="Unspecified"/>
    <s v="00000 - Unspecified AZ"/>
    <n v="1974"/>
    <n v="2442.08"/>
    <m/>
    <n v="2442.08"/>
    <n v="0"/>
    <s v="G - 53 : 383 House Regulators"/>
    <n v="954"/>
    <n v="106"/>
    <n v="9"/>
    <n v="21978.720000000001"/>
    <n v="11080.3423133371"/>
  </r>
  <r>
    <s v="202606"/>
    <s v="032"/>
    <s v="Gas"/>
    <s v="Gas Distribution Plant"/>
    <x v="0"/>
    <s v="Include"/>
    <s v="G383 - House Regulators"/>
    <x v="14"/>
    <n v="0.50413956378429226"/>
    <s v="XX"/>
    <s v="Unspecified"/>
    <s v="00000 - Unspecified AZ"/>
    <n v="1982"/>
    <n v="4480"/>
    <m/>
    <n v="4339.8900000000003"/>
    <n v="140.10999999999967"/>
    <s v="G - 53 : 383 House Regulators"/>
    <n v="954"/>
    <n v="217"/>
    <n v="4.4000000000000004"/>
    <n v="19695.48"/>
    <n v="9929.2706957222526"/>
  </r>
  <r>
    <s v="202606"/>
    <s v="032"/>
    <s v="Gas"/>
    <s v="Gas Distribution Plant"/>
    <x v="0"/>
    <s v="Include"/>
    <s v="G378 - Measr and Reg Stat Equip-Gen"/>
    <x v="4"/>
    <n v="0.46834496815577242"/>
    <s v="XX"/>
    <s v="Unspecified"/>
    <s v="00000 - Unspecified AZ"/>
    <n v="2003"/>
    <n v="23874.61"/>
    <m/>
    <n v="14410.75"/>
    <n v="9463.86"/>
    <s v="G - 47 : 378 Meas &amp; Reg Sta Equip"/>
    <n v="1184"/>
    <n v="360"/>
    <n v="3.29"/>
    <n v="78520.94"/>
    <n v="36774.887143861321"/>
  </r>
  <r>
    <s v="202606"/>
    <s v="032"/>
    <s v="Gas"/>
    <s v="Gas Distribution Plant"/>
    <x v="0"/>
    <s v="Include"/>
    <s v="G374 - Land and Land Rights"/>
    <x v="23"/>
    <n v="-1.7269128751637088E-2"/>
    <s v="LD"/>
    <s v="Unspecified"/>
    <s v="00000 - Unspecified AZ"/>
    <n v="2012"/>
    <n v="18262.75"/>
    <m/>
    <n v="0"/>
    <n v="18262.75"/>
    <s v="No Indexing"/>
    <n v="1"/>
    <n v="1"/>
    <n v="1"/>
    <n v="18262.75"/>
    <n v="-315.38178110896024"/>
  </r>
  <r>
    <s v="202606"/>
    <s v="032"/>
    <s v="Gas"/>
    <s v="Gas Transmission Plant"/>
    <x v="0"/>
    <s v="Include"/>
    <s v="G367 - Mains"/>
    <x v="18"/>
    <n v="0.49719891469810329"/>
    <s v="XX"/>
    <s v="Unspecified"/>
    <s v="00000 - Unspecified AZ"/>
    <n v="2003"/>
    <n v="3348620.74"/>
    <m/>
    <n v="1532414.64"/>
    <n v="1816206.1000000003"/>
    <s v="G - 27 : 367 Mains"/>
    <n v="747"/>
    <n v="288"/>
    <n v="2.59"/>
    <n v="8685485.0399999991"/>
    <n v="4318413.7355146119"/>
  </r>
  <r>
    <s v="202606"/>
    <s v="032"/>
    <s v="Gas"/>
    <s v="Gas Transmission Plant"/>
    <x v="0"/>
    <s v="Include"/>
    <s v="G367 - Mains"/>
    <x v="18"/>
    <n v="0.49719891469810329"/>
    <s v="XX"/>
    <s v="Unspecified"/>
    <s v="00000 - Unspecified AZ"/>
    <n v="1971"/>
    <n v="272780.21999999997"/>
    <m/>
    <n v="248111.65"/>
    <n v="24668.569999999978"/>
    <s v="G - 27 : 367 Mains"/>
    <n v="747"/>
    <n v="89"/>
    <n v="8.39"/>
    <n v="2289514.88"/>
    <n v="1138344.3135211582"/>
  </r>
  <r>
    <s v="202606"/>
    <s v="032"/>
    <s v="Gas"/>
    <s v="Gas Transmission Plant"/>
    <x v="0"/>
    <s v="Include"/>
    <s v="G367 - Mains"/>
    <x v="18"/>
    <n v="0.49719891469810329"/>
    <s v="XX"/>
    <s v="Unspecified"/>
    <s v="00000 - Unspecified AZ"/>
    <n v="1975"/>
    <n v="10398.19"/>
    <m/>
    <n v="9155.93"/>
    <n v="1242.2600000000002"/>
    <s v="G - 27 : 367 Mains"/>
    <n v="747"/>
    <n v="135"/>
    <n v="5.53"/>
    <n v="57536.65"/>
    <n v="28607.159935364627"/>
  </r>
  <r>
    <s v="202606"/>
    <s v="032"/>
    <s v="Gas"/>
    <s v="Gas Transmission Plant"/>
    <x v="0"/>
    <s v="Include"/>
    <s v="G367 - Mains"/>
    <x v="18"/>
    <n v="0.49719891469810329"/>
    <s v="XX"/>
    <s v="UNSG T&amp;D"/>
    <s v="GRFTH - Griffith"/>
    <n v="2000"/>
    <n v="3417636.6"/>
    <m/>
    <n v="1622376.36"/>
    <n v="1795260.24"/>
    <s v="G - 27 : 367 Mains"/>
    <n v="747"/>
    <n v="279"/>
    <n v="2.68"/>
    <n v="9150446.3800000008"/>
    <n v="4549592.0091391886"/>
  </r>
  <r>
    <s v="202606"/>
    <s v="032"/>
    <s v="Gas"/>
    <s v="Gas Transmission Plant"/>
    <x v="0"/>
    <s v="Include"/>
    <s v="G369 - Measuring and Reg Stat Equip"/>
    <x v="15"/>
    <n v="0.47687649645731794"/>
    <s v="XX"/>
    <s v="Unspecified"/>
    <s v="00000 - Unspecified AZ"/>
    <n v="1999"/>
    <n v="554516.16"/>
    <m/>
    <n v="387392.46"/>
    <n v="167123.70000000001"/>
    <s v="G - 30 : 369 Meas &amp; Reg Sta Equipmt"/>
    <n v="1257"/>
    <n v="371"/>
    <n v="3.39"/>
    <n v="1878778.47"/>
    <n v="895945.29439304024"/>
  </r>
  <r>
    <s v="202606"/>
    <s v="032"/>
    <s v="Gas"/>
    <s v="Gas Transmission Plant"/>
    <x v="0"/>
    <s v="Include"/>
    <s v="G369 - Measuring and Reg Stat Equip"/>
    <x v="15"/>
    <n v="0.47687649645731794"/>
    <s v="XX"/>
    <s v="Unspecified"/>
    <s v="00000 - Unspecified AZ"/>
    <n v="2001"/>
    <n v="6936.25"/>
    <m/>
    <n v="4499.45"/>
    <n v="2436.8000000000002"/>
    <s v="G - 30 : 369 Meas &amp; Reg Sta Equipmt"/>
    <n v="1257"/>
    <n v="387"/>
    <n v="3.25"/>
    <n v="22529.37"/>
    <n v="10743.727032990604"/>
  </r>
  <r>
    <s v="202606"/>
    <s v="032"/>
    <s v="Gas"/>
    <s v="Gas Transmission Plant"/>
    <x v="0"/>
    <s v="Include"/>
    <s v="G369 - Measuring and Reg Stat Equip"/>
    <x v="15"/>
    <n v="0.47687649645731794"/>
    <s v="XX"/>
    <s v="Unspecified"/>
    <s v="00000 - Unspecified AZ"/>
    <n v="1986"/>
    <n v="5389"/>
    <m/>
    <n v="4950.33"/>
    <n v="438.67000000000007"/>
    <s v="G - 30 : 369 Meas &amp; Reg Sta Equipmt"/>
    <n v="1257"/>
    <n v="251"/>
    <n v="5.01"/>
    <n v="26987.94"/>
    <n v="12869.914273800308"/>
  </r>
  <r>
    <s v="202606"/>
    <s v="032"/>
    <s v="Gas"/>
    <s v="Gas Distribution Plant"/>
    <x v="0"/>
    <s v="Include"/>
    <s v="G384 - House Regulatory Install"/>
    <x v="0"/>
    <n v="0.35620879944303163"/>
    <s v="XX"/>
    <s v="Unspecified"/>
    <s v="00000 - Unspecified AZ"/>
    <n v="2016"/>
    <n v="120710.34"/>
    <m/>
    <n v="32761.29"/>
    <n v="87949.049999999988"/>
    <s v="G - 54 : 384 House Reg Installation"/>
    <n v="1947"/>
    <n v="810"/>
    <n v="2.4"/>
    <n v="290151.89"/>
    <n v="103354.65639302658"/>
  </r>
  <r>
    <s v="202606"/>
    <s v="032"/>
    <s v="Gas"/>
    <s v="Gas General Plant"/>
    <x v="0"/>
    <s v="Include"/>
    <s v="G394 - Tool, Shop, and Garage Equip"/>
    <x v="12"/>
    <n v="0.34726061264282393"/>
    <s v="XX"/>
    <s v="Operations - AZ - Kingman"/>
    <s v="KINGM - Kingman"/>
    <n v="2016"/>
    <n v="94378.85"/>
    <m/>
    <n v="36607.1"/>
    <n v="57771.750000000007"/>
    <s v="No Indexing"/>
    <n v="1"/>
    <n v="1"/>
    <n v="1"/>
    <n v="94378.85"/>
    <n v="32774.057271525184"/>
  </r>
  <r>
    <s v="202606"/>
    <s v="032"/>
    <s v="Gas"/>
    <s v="Gas Distribution Plant"/>
    <x v="0"/>
    <s v="Include"/>
    <s v="G374 - Land and Land Rights"/>
    <x v="23"/>
    <n v="-1.7269128751637088E-2"/>
    <s v="RW"/>
    <s v="Unspecified"/>
    <s v="00000 - Unspecified AZ"/>
    <n v="2000"/>
    <n v="74035.27"/>
    <m/>
    <n v="646.36"/>
    <n v="73388.91"/>
    <s v="No Indexing"/>
    <n v="1"/>
    <n v="1"/>
    <n v="1"/>
    <n v="74035.27"/>
    <n v="-1278.5246097922147"/>
  </r>
  <r>
    <s v="202606"/>
    <s v="032"/>
    <s v="Gas"/>
    <s v="Gas General Plant"/>
    <x v="0"/>
    <s v="Include"/>
    <s v="G390 - Structures and Improvements"/>
    <x v="2"/>
    <n v="0.24904501540006124"/>
    <s v="XX"/>
    <s v="Operations - AZ - Flagstaff"/>
    <s v="FLAGA - Flagstaff Admin"/>
    <n v="2016"/>
    <n v="1354.6"/>
    <m/>
    <n v="647.79"/>
    <n v="706.81"/>
    <s v="B - 2 :   Reinf. Conc. Bldg. Const."/>
    <n v="675"/>
    <n v="459"/>
    <n v="1.47"/>
    <n v="1992.06"/>
    <n v="496.112613377846"/>
  </r>
  <r>
    <s v="202606"/>
    <s v="032"/>
    <s v="Gas"/>
    <s v="Gas General Plant"/>
    <x v="0"/>
    <s v="Include"/>
    <s v="G391 - Office Furniture and Equip"/>
    <x v="16"/>
    <n v="0.55164661503469203"/>
    <s v="OE"/>
    <s v="Operations - AZ - Prescott"/>
    <s v="PRESC - Prescott"/>
    <n v="2006"/>
    <n v="221361.33"/>
    <m/>
    <n v="218951.7"/>
    <n v="2409.6299999999756"/>
    <s v="No Indexing"/>
    <n v="1"/>
    <n v="1"/>
    <n v="1"/>
    <n v="221361.33"/>
    <n v="122113.22839407742"/>
  </r>
  <r>
    <s v="202606"/>
    <s v="032"/>
    <s v="Gas"/>
    <s v="Gas General Plant"/>
    <x v="0"/>
    <s v="Include"/>
    <s v="G392 - Transportation Equipment"/>
    <x v="3"/>
    <n v="0.43183290679129122"/>
    <s v="C9"/>
    <s v="Unspecified"/>
    <s v="00000 - Unspecified AZ"/>
    <n v="2005"/>
    <n v="78659.679999999993"/>
    <m/>
    <n v="78659.679999999993"/>
    <n v="0"/>
    <s v="No Indexing"/>
    <n v="1"/>
    <n v="1"/>
    <n v="1"/>
    <n v="78659.679999999993"/>
    <n v="33967.83826167279"/>
  </r>
  <r>
    <s v="202606"/>
    <s v="032"/>
    <s v="Gas"/>
    <s v="Gas General Plant"/>
    <x v="0"/>
    <s v="Include"/>
    <s v="G394 - Tool, Shop, and Garage Equip"/>
    <x v="12"/>
    <n v="0.34726061264282393"/>
    <s v="XX"/>
    <s v="Operations - AZ - Kingman"/>
    <s v="KINGM - Kingman"/>
    <n v="2015"/>
    <n v="88098.5"/>
    <m/>
    <n v="37556.9"/>
    <n v="50541.599999999999"/>
    <s v="No Indexing"/>
    <n v="1"/>
    <n v="1"/>
    <n v="1"/>
    <n v="88098.5"/>
    <n v="30593.139082913825"/>
  </r>
  <r>
    <s v="202606"/>
    <s v="032"/>
    <s v="Gas"/>
    <s v="Gas Distribution Plant"/>
    <x v="0"/>
    <s v="Include"/>
    <s v="G379 - Measr and Reg Stat Equip-Cty"/>
    <x v="10"/>
    <n v="0.3380707986361931"/>
    <s v="XX"/>
    <s v="Unspecified"/>
    <s v="00000 - Unspecified AZ"/>
    <n v="2015"/>
    <n v="641490.6"/>
    <m/>
    <n v="124908.43"/>
    <n v="516582.17"/>
    <s v="G - 48 : 379 Meas&amp;Reg Sta Eq-City G"/>
    <n v="1223"/>
    <n v="657"/>
    <n v="1.86"/>
    <n v="1194129.3799999999"/>
    <n v="403700.2731715421"/>
  </r>
  <r>
    <s v="202606"/>
    <s v="032"/>
    <s v="Gas"/>
    <s v="Gas Distribution Plant"/>
    <x v="0"/>
    <s v="Include"/>
    <s v="G378 - Measr and Reg Stat Equip-Gen"/>
    <x v="4"/>
    <n v="0.46834496815577242"/>
    <s v="XX"/>
    <s v="Unspecified"/>
    <s v="00000 - Unspecified AZ"/>
    <n v="1993"/>
    <n v="2680.73"/>
    <m/>
    <n v="2173.14"/>
    <n v="507.59000000000015"/>
    <s v="G - 47 : 378 Meas &amp; Reg Sta Equip"/>
    <n v="1184"/>
    <n v="293"/>
    <n v="4.04"/>
    <n v="10832.71"/>
    <n v="5073.4452199907173"/>
  </r>
  <r>
    <s v="202606"/>
    <s v="032"/>
    <s v="Gas"/>
    <s v="Gas General Plant"/>
    <x v="0"/>
    <s v="Include"/>
    <s v="G396 - Power Operated Equipment"/>
    <x v="11"/>
    <n v="0.54297473900690851"/>
    <s v="XX"/>
    <s v="Operations - AZ - Show Low"/>
    <s v="SHOWL - Show Low"/>
    <n v="2015"/>
    <n v="2162"/>
    <m/>
    <n v="1999.62"/>
    <n v="162.38000000000011"/>
    <s v="No Indexing"/>
    <n v="1"/>
    <n v="1"/>
    <n v="1"/>
    <n v="2162"/>
    <n v="1173.9113857329362"/>
  </r>
  <r>
    <s v="202606"/>
    <s v="032"/>
    <s v="Gas"/>
    <s v="Gas Transmission Plant"/>
    <x v="0"/>
    <s v="Include"/>
    <s v="G365 - Land and Land Rights"/>
    <x v="17"/>
    <n v="0.4579900286183099"/>
    <s v="RW"/>
    <s v="Unspecified"/>
    <s v="00000 - Unspecified AZ"/>
    <n v="2001"/>
    <n v="36300.1"/>
    <m/>
    <n v="15891.89"/>
    <n v="20408.21"/>
    <s v="No Indexing"/>
    <n v="1"/>
    <n v="1"/>
    <n v="1"/>
    <n v="36300.1"/>
    <n v="16625.083837847509"/>
  </r>
  <r>
    <s v="202606"/>
    <s v="032"/>
    <s v="Gas"/>
    <s v="Gas Transmission Plant"/>
    <x v="0"/>
    <s v="Include"/>
    <s v="G367 - Mains"/>
    <x v="18"/>
    <n v="0.49719891469810329"/>
    <s v="XX"/>
    <s v="Unspecified"/>
    <s v="00000 - Unspecified AZ"/>
    <n v="2002"/>
    <n v="323622.8"/>
    <m/>
    <n v="154896.28"/>
    <n v="168726.52"/>
    <s v="G - 27 : 367 Mains"/>
    <n v="747"/>
    <n v="284"/>
    <n v="2.63"/>
    <n v="851219.13"/>
    <n v="423225.22760626371"/>
  </r>
  <r>
    <s v="202606"/>
    <s v="032"/>
    <s v="Gas"/>
    <s v="Gas Distribution Plant"/>
    <x v="0"/>
    <s v="Include"/>
    <s v="G387 - Other Equipment"/>
    <x v="8"/>
    <n v="0.71279521796502854"/>
    <s v="XX"/>
    <s v="Unspecified"/>
    <s v="00000 - Unspecified AZ"/>
    <n v="1994"/>
    <n v="69298.73"/>
    <m/>
    <n v="66077.73"/>
    <n v="3221"/>
    <s v="No Indexing"/>
    <n v="1"/>
    <n v="1"/>
    <n v="1"/>
    <n v="69298.73"/>
    <n v="49395.803355049662"/>
  </r>
  <r>
    <s v="202606"/>
    <s v="032"/>
    <s v="Gas"/>
    <s v="Gas Distribution Plant"/>
    <x v="0"/>
    <s v="Include"/>
    <s v="G387 - Other Equipment"/>
    <x v="8"/>
    <n v="0.71279521796502854"/>
    <s v="XX"/>
    <s v="Unspecified"/>
    <s v="00000 - Unspecified AZ"/>
    <n v="1998"/>
    <n v="42322.9"/>
    <m/>
    <n v="37924.29"/>
    <n v="4398.6100000000006"/>
    <s v="No Indexing"/>
    <n v="1"/>
    <n v="1"/>
    <n v="1"/>
    <n v="42322.9"/>
    <n v="30167.560730412108"/>
  </r>
  <r>
    <s v="202606"/>
    <s v="032"/>
    <s v="Gas"/>
    <s v="Gas Distribution Plant"/>
    <x v="0"/>
    <s v="Include"/>
    <s v="G384 - House Regulatory Install"/>
    <x v="0"/>
    <n v="0.35620879944303163"/>
    <s v="XX"/>
    <s v="Unspecified"/>
    <s v="00000 - Unspecified AZ"/>
    <n v="2005"/>
    <n v="270769.33"/>
    <m/>
    <n v="152295.15"/>
    <n v="118474.18000000002"/>
    <s v="G - 54 : 384 House Reg Installation"/>
    <n v="1947"/>
    <n v="610"/>
    <n v="3.19"/>
    <n v="864242.44"/>
    <n v="307850.76198011625"/>
  </r>
  <r>
    <s v="202606"/>
    <s v="032"/>
    <s v="Gas"/>
    <s v="Gas Distribution Plant"/>
    <x v="0"/>
    <s v="Include"/>
    <s v="G384 - House Regulatory Install"/>
    <x v="0"/>
    <n v="0.35620879944303163"/>
    <s v="XX"/>
    <s v="Unspecified"/>
    <s v="00000 - Unspecified AZ"/>
    <n v="2008"/>
    <n v="154200.68"/>
    <m/>
    <n v="74392.03"/>
    <n v="79808.649999999994"/>
    <s v="G - 54 : 384 House Reg Installation"/>
    <n v="1947"/>
    <n v="755"/>
    <n v="2.58"/>
    <n v="397653.94"/>
    <n v="141647.83256119135"/>
  </r>
  <r>
    <s v="202606"/>
    <s v="032"/>
    <s v="Gas"/>
    <s v="Gas General Plant"/>
    <x v="0"/>
    <s v="Include"/>
    <s v="G390 - Structures and Improvements"/>
    <x v="2"/>
    <n v="0.24904501540006124"/>
    <s v="XX"/>
    <s v="Operations - AZ - Show Low"/>
    <s v="SHOWL - Show Low"/>
    <n v="1999"/>
    <n v="16052.31"/>
    <m/>
    <n v="15905.21"/>
    <n v="147.10000000000036"/>
    <s v="B - 2 :   Reinf. Conc. Bldg. Const."/>
    <n v="675"/>
    <n v="293.75"/>
    <n v="2.2999999999999998"/>
    <n v="36886.160000000003"/>
    <n v="9186.3142852491237"/>
  </r>
  <r>
    <s v="202606"/>
    <s v="032"/>
    <s v="Gas"/>
    <s v="Gas General Plant"/>
    <x v="0"/>
    <s v="Include"/>
    <s v="G390 - Structures and Improvements"/>
    <x v="2"/>
    <n v="0.24904501540006124"/>
    <s v="XX"/>
    <s v="Operations - AZ - Santa Cruz"/>
    <s v="SCWHG - Santa Cruz Warehouse &amp; Engineering Gas"/>
    <n v="1994"/>
    <n v="8804.58"/>
    <m/>
    <n v="4227.4799999999996"/>
    <n v="4577.1000000000004"/>
    <s v="B - 2 :   Reinf. Conc. Bldg. Const."/>
    <n v="675"/>
    <n v="266.25"/>
    <n v="2.54"/>
    <n v="22321.47"/>
    <n v="5559.0508399020055"/>
  </r>
  <r>
    <s v="202606"/>
    <s v="032"/>
    <s v="Gas"/>
    <s v="Gas General Plant"/>
    <x v="0"/>
    <s v="Include"/>
    <s v="G390 - Structures and Improvements"/>
    <x v="2"/>
    <n v="0.24904501540006124"/>
    <s v="XX"/>
    <s v="Operations - AZ - Flagstaff"/>
    <s v="FLAGW - Flagstaff Operations/Warehouse"/>
    <n v="2007"/>
    <n v="180599.47"/>
    <m/>
    <n v="101774.65"/>
    <n v="78824.820000000007"/>
    <s v="B - 2 :   Reinf. Conc. Bldg. Const."/>
    <n v="675"/>
    <n v="415.96066580000002"/>
    <n v="1.62"/>
    <n v="293067.71999999997"/>
    <n v="72987.054840660829"/>
  </r>
  <r>
    <s v="202606"/>
    <s v="032"/>
    <s v="Gas"/>
    <s v="Gas Distribution Plant"/>
    <x v="0"/>
    <s v="Include"/>
    <s v="G385 - Indust Measr Reg Stat Equip"/>
    <x v="19"/>
    <n v="0.39278890683516676"/>
    <s v="XX"/>
    <s v="Unspecified"/>
    <s v="00000 - Unspecified AZ"/>
    <n v="2002"/>
    <n v="95706.29"/>
    <m/>
    <n v="68412.259999999995"/>
    <n v="27294.03"/>
    <s v="No Indexing"/>
    <n v="1"/>
    <n v="1"/>
    <n v="1"/>
    <n v="95706.29"/>
    <n v="37592.36902634945"/>
  </r>
  <r>
    <s v="202606"/>
    <s v="032"/>
    <s v="Gas"/>
    <s v="Gas General Plant"/>
    <x v="0"/>
    <s v="Include"/>
    <s v="G390 - Structures and Improvements"/>
    <x v="2"/>
    <n v="0.24904501540006124"/>
    <s v="XX"/>
    <s v="Operations - AZ - Other Gas Loc"/>
    <s v="HOLBR - Holbrook"/>
    <n v="1962"/>
    <n v="2507.25"/>
    <m/>
    <n v="2507.1799999999998"/>
    <n v="7.0000000000163709E-2"/>
    <s v="B - 2 :   Reinf. Conc. Bldg. Const."/>
    <n v="675"/>
    <n v="58"/>
    <n v="11.64"/>
    <n v="29179.200000000001"/>
    <n v="7266.9343133614675"/>
  </r>
  <r>
    <s v="202606"/>
    <s v="032"/>
    <s v="Gas"/>
    <s v="Gas General Plant"/>
    <x v="0"/>
    <s v="Include"/>
    <s v="G390 - Structures and Improvements"/>
    <x v="2"/>
    <n v="0.24904501540006124"/>
    <s v="XX"/>
    <s v="Operations - AZ - Other Gas Loc"/>
    <s v="HOLBR - Holbrook"/>
    <n v="1990"/>
    <n v="4095.87"/>
    <m/>
    <n v="3729.49"/>
    <n v="366.38000000000011"/>
    <s v="B - 2 :   Reinf. Conc. Bldg. Const."/>
    <n v="675"/>
    <n v="243.25"/>
    <n v="2.77"/>
    <n v="11365.72"/>
    <n v="2830.5759124327838"/>
  </r>
  <r>
    <s v="202606"/>
    <s v="032"/>
    <s v="Gas"/>
    <s v="Gas General Plant"/>
    <x v="0"/>
    <s v="Include"/>
    <s v="G390 - Structures and Improvements"/>
    <x v="2"/>
    <n v="0.24904501540006124"/>
    <s v="XX"/>
    <s v="Operations - AZ - Kingman"/>
    <s v="KINGM - Kingman"/>
    <n v="1998"/>
    <n v="25900.95"/>
    <m/>
    <n v="19689.009999999998"/>
    <n v="6211.9400000000023"/>
    <s v="B - 2 :   Reinf. Conc. Bldg. Const."/>
    <n v="675"/>
    <n v="290"/>
    <n v="2.33"/>
    <n v="60286.69"/>
    <n v="15014.099639468719"/>
  </r>
  <r>
    <s v="202606"/>
    <s v="032"/>
    <s v="Gas"/>
    <s v="Gas Distribution Plant"/>
    <x v="0"/>
    <s v="Include"/>
    <s v="G385 - Indust Measr Reg Stat Equip"/>
    <x v="19"/>
    <n v="0.39278890683516676"/>
    <s v="XX"/>
    <s v="Unspecified"/>
    <s v="00000 - Unspecified AZ"/>
    <n v="1984"/>
    <n v="689.19"/>
    <m/>
    <n v="661.19"/>
    <n v="28"/>
    <s v="No Indexing"/>
    <n v="1"/>
    <n v="1"/>
    <n v="1"/>
    <n v="689.19"/>
    <n v="270.7061867017286"/>
  </r>
  <r>
    <s v="202606"/>
    <s v="032"/>
    <s v="Gas"/>
    <s v="Gas Distribution Plant"/>
    <x v="0"/>
    <s v="Include"/>
    <s v="G381 - Meters"/>
    <x v="1"/>
    <n v="0.1701755990530332"/>
    <s v="XX"/>
    <s v="Unspecified"/>
    <s v="00000 - Unspecified AZ"/>
    <n v="1995"/>
    <n v="30866"/>
    <m/>
    <n v="12110.27"/>
    <n v="18755.73"/>
    <s v="G - 51 : 381 Meters"/>
    <n v="352"/>
    <n v="190"/>
    <n v="1.85"/>
    <n v="57183.33"/>
    <n v="9731.2074385972846"/>
  </r>
  <r>
    <s v="202606"/>
    <s v="032"/>
    <s v="Gas"/>
    <s v="Gas Distribution Plant"/>
    <x v="0"/>
    <s v="Include"/>
    <s v="G381 - Meters"/>
    <x v="1"/>
    <n v="0.1701755990530332"/>
    <s v="XX"/>
    <s v="Unspecified"/>
    <s v="00000 - Unspecified AZ"/>
    <n v="2009"/>
    <n v="226261.06"/>
    <m/>
    <n v="52109.33"/>
    <n v="174151.72999999998"/>
    <s v="G - 51 : 381 Meters"/>
    <n v="352"/>
    <n v="252"/>
    <n v="1.4"/>
    <n v="316047.19"/>
    <n v="53783.519887277806"/>
  </r>
  <r>
    <s v="202606"/>
    <s v="032"/>
    <s v="Gas"/>
    <s v="Gas General Plant"/>
    <x v="0"/>
    <s v="Include"/>
    <s v="G394 - Tool, Shop, and Garage Equip"/>
    <x v="12"/>
    <n v="0.34726061264282393"/>
    <s v="XX"/>
    <s v="Operations - AZ - Prescott"/>
    <s v="PRESC - Prescott"/>
    <n v="2003"/>
    <n v="28720.17"/>
    <m/>
    <n v="26667.65"/>
    <n v="2052.5199999999968"/>
    <s v="No Indexing"/>
    <n v="1"/>
    <n v="1"/>
    <n v="1"/>
    <n v="28720.17"/>
    <n v="9973.3838294060515"/>
  </r>
  <r>
    <s v="202606"/>
    <s v="032"/>
    <s v="Gas"/>
    <s v="Gas General Plant"/>
    <x v="0"/>
    <s v="Include"/>
    <s v="G392 - Transportation Equipment"/>
    <x v="3"/>
    <n v="0.43183290679129122"/>
    <s v="C1"/>
    <s v="Unspecified"/>
    <s v="00000 - Unspecified AZ"/>
    <n v="2005"/>
    <n v="23318.46"/>
    <m/>
    <n v="23318.46"/>
    <n v="0"/>
    <s v="No Indexing"/>
    <n v="1"/>
    <n v="1"/>
    <n v="1"/>
    <n v="23318.46"/>
    <n v="10069.678363696452"/>
  </r>
  <r>
    <s v="202606"/>
    <s v="032"/>
    <s v="Gas"/>
    <s v="Gas Distribution Plant"/>
    <x v="0"/>
    <s v="Include"/>
    <s v="G382 - Meter Installations"/>
    <x v="6"/>
    <n v="4.068947554640568E-2"/>
    <s v="XX"/>
    <s v="Unspecified"/>
    <s v="00000 - Unspecified AZ"/>
    <n v="2009"/>
    <n v="185738.16"/>
    <m/>
    <n v="8403.73"/>
    <n v="177334.43"/>
    <s v="G - 52 : 382 Meter Installations"/>
    <n v="2076"/>
    <n v="701"/>
    <n v="2.96"/>
    <n v="550060.51"/>
    <n v="22381.673670688437"/>
  </r>
  <r>
    <s v="202606"/>
    <s v="032"/>
    <s v="Gas"/>
    <s v="Gas General Plant"/>
    <x v="0"/>
    <s v="Include"/>
    <s v="G392 - Transportation Equipment"/>
    <x v="3"/>
    <n v="0.43183290679129122"/>
    <s v="C3"/>
    <s v="Unspecified"/>
    <s v="00000 - Unspecified AZ"/>
    <n v="2008"/>
    <n v="93892.02"/>
    <m/>
    <n v="93892.02"/>
    <n v="0"/>
    <s v="No Indexing"/>
    <n v="1"/>
    <n v="1"/>
    <n v="1"/>
    <n v="93892.02"/>
    <n v="40545.663921106054"/>
  </r>
  <r>
    <s v="202606"/>
    <s v="032"/>
    <s v="Gas"/>
    <s v="Gas Distribution Plant"/>
    <x v="0"/>
    <s v="Include"/>
    <s v="G383 - House Regulators"/>
    <x v="14"/>
    <n v="0.50413956378429226"/>
    <s v="XX"/>
    <s v="Unspecified"/>
    <s v="00000 - Unspecified AZ"/>
    <n v="2009"/>
    <n v="69611.759999999995"/>
    <m/>
    <n v="33439.79"/>
    <n v="36171.969999999994"/>
    <s v="G - 53 : 383 House Regulators"/>
    <n v="954"/>
    <n v="400"/>
    <n v="2.39"/>
    <n v="166024.04999999999"/>
    <n v="83699.292144701525"/>
  </r>
  <r>
    <s v="202606"/>
    <s v="032"/>
    <s v="Gas"/>
    <s v="Gas Distribution Plant"/>
    <x v="0"/>
    <s v="Include"/>
    <s v="G387 - Other Equipment"/>
    <x v="8"/>
    <n v="0.71279521796502854"/>
    <s v="XX"/>
    <s v="Unspecified"/>
    <s v="00000 - Unspecified AZ"/>
    <n v="1989"/>
    <n v="44929.23"/>
    <m/>
    <n v="43983.57"/>
    <n v="945.66000000000349"/>
    <s v="No Indexing"/>
    <n v="1"/>
    <n v="1"/>
    <n v="1"/>
    <n v="44929.23"/>
    <n v="32025.340290850902"/>
  </r>
  <r>
    <s v="202606"/>
    <s v="032"/>
    <s v="Gas"/>
    <s v="Gas Distribution Plant"/>
    <x v="0"/>
    <s v="Include"/>
    <s v="G387 - Other Equipment"/>
    <x v="8"/>
    <n v="0.71279521796502854"/>
    <s v="XX"/>
    <s v="Unspecified"/>
    <s v="00000 - Unspecified AZ"/>
    <n v="1990"/>
    <n v="53894.91"/>
    <m/>
    <n v="52586.44"/>
    <n v="1308.4700000000012"/>
    <s v="No Indexing"/>
    <n v="1"/>
    <n v="1"/>
    <n v="1"/>
    <n v="53894.91"/>
    <n v="38416.034120655597"/>
  </r>
  <r>
    <s v="202606"/>
    <s v="032"/>
    <s v="Gas"/>
    <s v="Gas Distribution Plant"/>
    <x v="0"/>
    <s v="Include"/>
    <s v="G387 - Other Equipment"/>
    <x v="8"/>
    <n v="0.71279521796502854"/>
    <s v="XX"/>
    <s v="Unspecified"/>
    <s v="00000 - Unspecified AZ"/>
    <n v="1988"/>
    <n v="42749.4"/>
    <m/>
    <n v="41972.25"/>
    <n v="777.15000000000146"/>
    <s v="No Indexing"/>
    <n v="1"/>
    <n v="1"/>
    <n v="1"/>
    <n v="42749.4"/>
    <n v="30471.567890874194"/>
  </r>
  <r>
    <s v="202606"/>
    <s v="032"/>
    <s v="Gas"/>
    <s v="Gas Distribution Plant"/>
    <x v="0"/>
    <s v="Include"/>
    <s v="G384 - House Regulatory Install"/>
    <x v="0"/>
    <n v="0.35620879944303163"/>
    <s v="XX"/>
    <s v="Unspecified"/>
    <s v="00000 - Unspecified AZ"/>
    <n v="2004"/>
    <n v="204114.62"/>
    <m/>
    <n v="120225.88"/>
    <n v="83888.739999999991"/>
    <s v="G - 54 : 384 House Reg Installation"/>
    <n v="1947"/>
    <n v="465"/>
    <n v="4.1900000000000004"/>
    <n v="854647.67"/>
    <n v="304433.02047748427"/>
  </r>
  <r>
    <s v="202606"/>
    <s v="032"/>
    <s v="Gas"/>
    <s v="Gas Distribution Plant"/>
    <x v="0"/>
    <s v="Include"/>
    <s v="G384 - House Regulatory Install"/>
    <x v="0"/>
    <n v="0.35620879944303163"/>
    <s v="XX"/>
    <s v="Unspecified"/>
    <s v="00000 - Unspecified AZ"/>
    <n v="1983"/>
    <n v="62.54"/>
    <m/>
    <n v="59.9"/>
    <n v="2.6400000000000006"/>
    <s v="G - 54 : 384 House Reg Installation"/>
    <n v="1947"/>
    <n v="252"/>
    <n v="7.73"/>
    <n v="483.2"/>
    <n v="172.12009189087289"/>
  </r>
  <r>
    <s v="202606"/>
    <s v="032"/>
    <s v="Gas"/>
    <s v="Gas General Plant"/>
    <x v="0"/>
    <s v="Include"/>
    <s v="G397 - Communication Equipment"/>
    <x v="5"/>
    <n v="0.45288665983949944"/>
    <s v="XX"/>
    <s v="Operations - AZ - Flagstaff"/>
    <s v="FLAGA - Flagstaff Admin"/>
    <n v="2015"/>
    <n v="9107.68"/>
    <m/>
    <n v="7155.53"/>
    <n v="1952.1500000000005"/>
    <s v="No Indexing"/>
    <n v="1"/>
    <n v="1"/>
    <n v="1"/>
    <n v="9107.68"/>
    <n v="4124.7467740870125"/>
  </r>
  <r>
    <s v="202606"/>
    <s v="032"/>
    <s v="Gas"/>
    <s v="Gas Distribution Plant"/>
    <x v="0"/>
    <s v="Include"/>
    <s v="G374 - Land and Land Rights"/>
    <x v="23"/>
    <n v="-1.7269128751637088E-2"/>
    <s v="LD"/>
    <s v="Unspecified"/>
    <s v="00000 - Unspecified AZ"/>
    <n v="1951"/>
    <n v="167"/>
    <m/>
    <n v="0"/>
    <n v="167"/>
    <s v="No Indexing"/>
    <n v="1"/>
    <n v="1"/>
    <n v="1"/>
    <n v="167"/>
    <n v="-2.8839445015233935"/>
  </r>
  <r>
    <s v="202606"/>
    <s v="032"/>
    <s v="Gas"/>
    <s v="Gas General Plant"/>
    <x v="0"/>
    <s v="Include"/>
    <s v="G394 - Tool, Shop, and Garage Equip"/>
    <x v="12"/>
    <n v="0.34726061264282393"/>
    <s v="XX"/>
    <s v="Operations - AZ - Flagstaff"/>
    <s v="FLAG0 - Flagstaff"/>
    <n v="2014"/>
    <n v="2049.15"/>
    <m/>
    <n v="752.12"/>
    <n v="1297.0300000000002"/>
    <s v="No Indexing"/>
    <n v="1"/>
    <n v="1"/>
    <n v="1"/>
    <n v="2049.15"/>
    <n v="711.58908439704271"/>
  </r>
  <r>
    <s v="202606"/>
    <s v="032"/>
    <s v="Gas"/>
    <s v="Gas General Plant"/>
    <x v="0"/>
    <s v="Include"/>
    <s v="G391 - Office Furniture and Equip"/>
    <x v="16"/>
    <n v="0.55164661503469203"/>
    <s v="OE"/>
    <s v="Operations - AZ - Kingman"/>
    <s v="KINGM - Kingman"/>
    <n v="2011"/>
    <n v="1041.78"/>
    <m/>
    <n v="1076.92"/>
    <n v="-35.1400000000001"/>
    <s v="No Indexing"/>
    <n v="1"/>
    <n v="1"/>
    <n v="1"/>
    <n v="1041.78"/>
    <n v="574.69441061084149"/>
  </r>
  <r>
    <s v="202606"/>
    <s v="032"/>
    <s v="Gas"/>
    <s v="Gas Transmission Plant"/>
    <x v="0"/>
    <s v="Include"/>
    <s v="G371 - Other Equipment"/>
    <x v="28"/>
    <n v="0.89347097195067271"/>
    <s v="XX"/>
    <s v="UNSG T&amp;D"/>
    <s v="GRFTH - Griffith"/>
    <n v="2000"/>
    <n v="183581.23"/>
    <m/>
    <n v="164024.5"/>
    <n v="19556.73000000001"/>
    <s v="No Indexing"/>
    <n v="1"/>
    <n v="1"/>
    <n v="1"/>
    <n v="183581.23"/>
    <n v="164024.5"/>
  </r>
  <r>
    <s v="202606"/>
    <s v="032"/>
    <s v="Gas"/>
    <s v="Gas General Plant"/>
    <x v="0"/>
    <s v="Include"/>
    <s v="G390 - Structures and Improvements"/>
    <x v="2"/>
    <n v="0.24904501540006124"/>
    <s v="XX"/>
    <s v="Operations - AZ - Other Gas Loc"/>
    <s v="HOLBR - Holbrook"/>
    <n v="1987"/>
    <n v="13823.81"/>
    <m/>
    <n v="13066.4"/>
    <n v="757.40999999999985"/>
    <s v="B - 2 :   Reinf. Conc. Bldg. Const."/>
    <n v="675"/>
    <n v="232.75"/>
    <n v="2.9"/>
    <n v="40090.53"/>
    <n v="9984.3466612466163"/>
  </r>
  <r>
    <s v="202606"/>
    <s v="032"/>
    <s v="Gas"/>
    <s v="Gas General Plant"/>
    <x v="0"/>
    <s v="Include"/>
    <s v="G390 - Structures and Improvements"/>
    <x v="2"/>
    <n v="0.24904501540006124"/>
    <s v="XX"/>
    <s v="Operations - AZ - Santa Cruz"/>
    <s v="SCWHG - Santa Cruz Warehouse &amp; Engineering Gas"/>
    <n v="1998"/>
    <n v="2489.64"/>
    <m/>
    <n v="1043.95"/>
    <n v="1445.6899999999998"/>
    <s v="B - 2 :   Reinf. Conc. Bldg. Const."/>
    <n v="675"/>
    <n v="290"/>
    <n v="2.33"/>
    <n v="5794.85"/>
    <n v="1443.1785074910449"/>
  </r>
  <r>
    <s v="202606"/>
    <s v="032"/>
    <s v="Gas"/>
    <s v="Gas Distribution Plant"/>
    <x v="0"/>
    <s v="Include"/>
    <s v="G384 - House Regulatory Install"/>
    <x v="0"/>
    <n v="0.35620879944303163"/>
    <s v="XX"/>
    <s v="Unspecified"/>
    <s v="00000 - Unspecified AZ"/>
    <n v="1972"/>
    <n v="87.39"/>
    <m/>
    <n v="87.39"/>
    <n v="0"/>
    <s v="G - 54 : 384 House Reg Installation"/>
    <n v="1947"/>
    <n v="96"/>
    <n v="20.28"/>
    <n v="1772.38"/>
    <n v="631.33735195684039"/>
  </r>
  <r>
    <s v="202606"/>
    <s v="032"/>
    <s v="Gas"/>
    <s v="Gas Distribution Plant"/>
    <x v="0"/>
    <s v="Include"/>
    <s v="G384 - House Regulatory Install"/>
    <x v="0"/>
    <n v="0.35620879944303163"/>
    <s v="XX"/>
    <s v="Unspecified"/>
    <s v="00000 - Unspecified AZ"/>
    <n v="1990"/>
    <n v="78.569999999999993"/>
    <m/>
    <n v="70.290000000000006"/>
    <n v="8.2799999999999869"/>
    <s v="G - 54 : 384 House Reg Installation"/>
    <n v="1947"/>
    <n v="278"/>
    <n v="7"/>
    <n v="550.27"/>
    <n v="196.01101606951701"/>
  </r>
  <r>
    <s v="202606"/>
    <s v="032"/>
    <s v="Gas"/>
    <s v="Gas General Plant"/>
    <x v="0"/>
    <s v="Include"/>
    <s v="G391 - Office Furniture and Equip"/>
    <x v="16"/>
    <n v="0.55164661503469203"/>
    <s v="OE"/>
    <s v="Operations - AZ - Prescott"/>
    <s v="PRESC - Prescott"/>
    <n v="2008"/>
    <n v="4309.07"/>
    <m/>
    <n v="4123.3"/>
    <n v="185.76999999999953"/>
    <s v="No Indexing"/>
    <n v="1"/>
    <n v="1"/>
    <n v="1"/>
    <n v="4309.07"/>
    <n v="2377.0838794475403"/>
  </r>
  <r>
    <s v="202606"/>
    <s v="032"/>
    <s v="Gas"/>
    <s v="Gas General Plant"/>
    <x v="0"/>
    <s v="Include"/>
    <s v="G390 - Structures and Improvements"/>
    <x v="2"/>
    <n v="0.24904501540006124"/>
    <s v="XX"/>
    <s v="Operations - AZ - Prescott"/>
    <s v="PRESC - Prescott"/>
    <n v="2015"/>
    <n v="12176"/>
    <m/>
    <n v="3668.47"/>
    <n v="8507.5300000000007"/>
    <s v="B - 2 :   Reinf. Conc. Bldg. Const."/>
    <n v="675"/>
    <n v="457"/>
    <n v="1.48"/>
    <n v="17984.25"/>
    <n v="4478.8878182085518"/>
  </r>
  <r>
    <s v="202606"/>
    <s v="032"/>
    <s v="Gas"/>
    <s v="Gas General Plant"/>
    <x v="0"/>
    <s v="Include"/>
    <s v="G398 - Miscellaneous Equipment"/>
    <x v="22"/>
    <n v="0.24374129646131953"/>
    <s v="XX"/>
    <s v="Operations - AZ - Prescott"/>
    <s v="PRESC - Prescott"/>
    <n v="2015"/>
    <n v="769"/>
    <m/>
    <n v="305.63"/>
    <n v="463.37"/>
    <s v="No Indexing"/>
    <n v="1"/>
    <n v="1"/>
    <n v="1"/>
    <n v="769"/>
    <n v="187.43705697875473"/>
  </r>
  <r>
    <s v="202606"/>
    <s v="032"/>
    <s v="Gas"/>
    <s v="Gas Distribution Plant"/>
    <x v="0"/>
    <s v="Include"/>
    <s v="G383 - House Regulators"/>
    <x v="14"/>
    <n v="0.50413956378429226"/>
    <s v="XX"/>
    <s v="Unspecified"/>
    <s v="00000 - Unspecified AZ"/>
    <n v="1969"/>
    <n v="2252"/>
    <m/>
    <n v="2252"/>
    <n v="0"/>
    <s v="G - 53 : 383 House Regulators"/>
    <n v="954"/>
    <n v="83"/>
    <n v="11.49"/>
    <n v="25884.43"/>
    <n v="13049.365249005048"/>
  </r>
  <r>
    <s v="202606"/>
    <s v="032"/>
    <s v="Gas"/>
    <s v="Gas General Plant"/>
    <x v="0"/>
    <s v="Include"/>
    <s v="G394 - Tool, Shop, and Garage Equip"/>
    <x v="12"/>
    <n v="0.34726061264282393"/>
    <s v="XX"/>
    <s v="Operations - AZ - Prescott"/>
    <s v="PRESC - Prescott"/>
    <n v="2005"/>
    <n v="5979.99"/>
    <m/>
    <n v="5108.2700000000004"/>
    <n v="871.71999999999935"/>
    <s v="No Indexing"/>
    <n v="1"/>
    <n v="1"/>
    <n v="1"/>
    <n v="5979.99"/>
    <n v="2076.6149909979604"/>
  </r>
  <r>
    <s v="202606"/>
    <s v="032"/>
    <s v="Gas"/>
    <s v="Gas General Plant"/>
    <x v="0"/>
    <s v="Include"/>
    <s v="G394 - Tool, Shop, and Garage Equip"/>
    <x v="12"/>
    <n v="0.34726061264282393"/>
    <s v="XX"/>
    <s v="Operations - AZ - Flagstaff"/>
    <s v="FLAGW - Flagstaff Operations/Warehouse"/>
    <n v="2009"/>
    <n v="65985.25"/>
    <m/>
    <n v="43928.55"/>
    <n v="22056.699999999997"/>
    <s v="No Indexing"/>
    <n v="1"/>
    <n v="1"/>
    <n v="1"/>
    <n v="65985.25"/>
    <n v="22914.078340389897"/>
  </r>
  <r>
    <s v="202606"/>
    <s v="032"/>
    <s v="Gas"/>
    <s v="Gas General Plant"/>
    <x v="0"/>
    <s v="Include"/>
    <s v="G394 - Tool, Shop, and Garage Equip"/>
    <x v="12"/>
    <n v="0.34726061264282393"/>
    <s v="XX"/>
    <s v="Operations - AZ - Kingman"/>
    <s v="KINGM - Kingman"/>
    <n v="2004"/>
    <n v="1944.04"/>
    <m/>
    <n v="1687.94"/>
    <n v="256.09999999999991"/>
    <s v="No Indexing"/>
    <n v="1"/>
    <n v="1"/>
    <n v="1"/>
    <n v="1944.04"/>
    <n v="675.08852140215538"/>
  </r>
  <r>
    <s v="202606"/>
    <s v="032"/>
    <s v="Gas"/>
    <s v="Gas General Plant"/>
    <x v="0"/>
    <s v="Include"/>
    <s v="G394 - Tool, Shop, and Garage Equip"/>
    <x v="12"/>
    <n v="0.34726061264282393"/>
    <s v="XX"/>
    <s v="Operations - AZ - Show Low"/>
    <s v="SHOWL - Show Low"/>
    <n v="2007"/>
    <n v="34816.29"/>
    <m/>
    <n v="25154.11"/>
    <n v="9662.18"/>
    <s v="No Indexing"/>
    <n v="1"/>
    <n v="1"/>
    <n v="1"/>
    <n v="34816.29"/>
    <n v="12090.326195350224"/>
  </r>
  <r>
    <s v="202606"/>
    <s v="032"/>
    <s v="Gas"/>
    <s v="Gas General Plant"/>
    <x v="0"/>
    <s v="Include"/>
    <s v="G396 - Power Operated Equipment"/>
    <x v="11"/>
    <n v="0.54297473900690851"/>
    <s v="XX"/>
    <s v="Operations - AZ - Flagstaff"/>
    <s v="FLAGW - Flagstaff Operations/Warehouse"/>
    <n v="2001"/>
    <n v="40218.65"/>
    <m/>
    <n v="40218.65"/>
    <n v="0"/>
    <s v="No Indexing"/>
    <n v="1"/>
    <n v="1"/>
    <n v="1"/>
    <n v="40218.65"/>
    <n v="21837.710986960203"/>
  </r>
  <r>
    <s v="202606"/>
    <s v="032"/>
    <s v="Gas"/>
    <s v="Gas General Plant"/>
    <x v="0"/>
    <s v="Include"/>
    <s v="G394 - Tool, Shop, and Garage Equip"/>
    <x v="12"/>
    <n v="0.34726061264282393"/>
    <s v="XX"/>
    <s v="Operations - AZ - Show Low"/>
    <s v="SHOWL - Show Low"/>
    <n v="2006"/>
    <n v="37874.019999999997"/>
    <m/>
    <n v="28987.119999999999"/>
    <n v="8886.8999999999978"/>
    <s v="No Indexing"/>
    <n v="1"/>
    <n v="1"/>
    <n v="1"/>
    <n v="37874.019999999997"/>
    <n v="13152.155388446565"/>
  </r>
  <r>
    <s v="202606"/>
    <s v="032"/>
    <s v="Gas"/>
    <s v="Gas General Plant"/>
    <x v="0"/>
    <s v="Include"/>
    <s v="G396 - Power Operated Equipment"/>
    <x v="11"/>
    <n v="0.54297473900690851"/>
    <s v="XX"/>
    <s v="Operations - AZ - Show Low"/>
    <s v="SHOWL - Show Low"/>
    <n v="2011"/>
    <n v="925.23"/>
    <m/>
    <n v="899.64"/>
    <n v="25.590000000000032"/>
    <s v="No Indexing"/>
    <n v="1"/>
    <n v="1"/>
    <n v="1"/>
    <n v="925.23"/>
    <n v="502.37651777136199"/>
  </r>
  <r>
    <s v="202606"/>
    <s v="032"/>
    <s v="Gas"/>
    <s v="Gas General Plant"/>
    <x v="0"/>
    <s v="Include"/>
    <s v="G390 - Structures and Improvements"/>
    <x v="2"/>
    <n v="0.24904501540006124"/>
    <s v="XX"/>
    <s v="Operations - AZ - Flagstaff"/>
    <s v="FLAGA - Flagstaff Admin"/>
    <n v="2000"/>
    <n v="56922.2"/>
    <m/>
    <n v="56921.7"/>
    <n v="0.5"/>
    <s v="B - 2 :   Reinf. Conc. Bldg. Const."/>
    <n v="675"/>
    <n v="305.75"/>
    <n v="2.21"/>
    <n v="125666.35"/>
    <n v="31296.578071019489"/>
  </r>
  <r>
    <s v="202606"/>
    <s v="032"/>
    <s v="Gas"/>
    <s v="Gas General Plant"/>
    <x v="0"/>
    <s v="Include"/>
    <s v="G390 - Structures and Improvements"/>
    <x v="2"/>
    <n v="0.24904501540006124"/>
    <s v="XX"/>
    <s v="Operations - AZ - Flagstaff"/>
    <s v="FLAGA - Flagstaff Admin"/>
    <n v="1999"/>
    <n v="4414.21"/>
    <m/>
    <n v="4414.2"/>
    <n v="1.0000000000218279E-2"/>
    <s v="B - 2 :   Reinf. Conc. Bldg. Const."/>
    <n v="675"/>
    <n v="293.75"/>
    <n v="2.2999999999999998"/>
    <n v="10143.290000000001"/>
    <n v="2526.1358142572876"/>
  </r>
  <r>
    <s v="202606"/>
    <s v="032"/>
    <s v="Gas"/>
    <s v="Gas General Plant"/>
    <x v="0"/>
    <s v="Include"/>
    <s v="G391 - Office Furniture and Equip"/>
    <x v="16"/>
    <n v="0.55164661503469203"/>
    <s v="OE"/>
    <s v="Operations - AZ - Prescott"/>
    <s v="PRESC - Prescott"/>
    <n v="2007"/>
    <n v="2019.43"/>
    <m/>
    <n v="1970.33"/>
    <n v="49.100000000000136"/>
    <s v="No Indexing"/>
    <n v="1"/>
    <n v="1"/>
    <n v="1"/>
    <n v="2019.43"/>
    <n v="1114.0117237995082"/>
  </r>
  <r>
    <s v="202606"/>
    <s v="032"/>
    <s v="Gas"/>
    <s v="Gas General Plant"/>
    <x v="0"/>
    <s v="Include"/>
    <s v="G391 - Office Furniture and Equip"/>
    <x v="16"/>
    <n v="0.55164661503469203"/>
    <s v="OE"/>
    <s v="Operations - AZ - Kingman"/>
    <s v="KINGM - Kingman"/>
    <n v="2009"/>
    <n v="5307.7"/>
    <m/>
    <n v="5510.59"/>
    <n v="-202.89000000000033"/>
    <s v="No Indexing"/>
    <n v="1"/>
    <n v="1"/>
    <n v="1"/>
    <n v="5307.7"/>
    <n v="2927.974738619635"/>
  </r>
  <r>
    <s v="202606"/>
    <s v="032"/>
    <s v="Gas"/>
    <s v="Gas General Plant"/>
    <x v="0"/>
    <s v="Include"/>
    <s v="G397 - Communication Equipment"/>
    <x v="5"/>
    <n v="0.45288665983949944"/>
    <s v="XX"/>
    <s v="Operations - AZ - Santa Cruz"/>
    <s v="SCWHG - Santa Cruz Warehouse &amp; Engineering Gas"/>
    <n v="2014"/>
    <n v="17611.45"/>
    <m/>
    <n v="14247.65"/>
    <n v="3363.8000000000011"/>
    <s v="No Indexing"/>
    <n v="1"/>
    <n v="1"/>
    <n v="1"/>
    <n v="17611.45"/>
    <n v="7975.9907654303524"/>
  </r>
  <r>
    <s v="202606"/>
    <s v="032"/>
    <s v="Gas"/>
    <s v="Gas General Plant"/>
    <x v="0"/>
    <s v="Include"/>
    <s v="G397 - Communication Equipment"/>
    <x v="5"/>
    <n v="0.45288665983949944"/>
    <s v="XX"/>
    <s v="UNSG AZ AMR &amp; Other Communication"/>
    <s v="AMRCG - Coconino Cnty Gas AMR Comm Network"/>
    <n v="2015"/>
    <n v="64662.79"/>
    <m/>
    <n v="48071.32"/>
    <n v="16591.47"/>
    <s v="No Indexing"/>
    <n v="1"/>
    <n v="1"/>
    <n v="1"/>
    <n v="64662.79"/>
    <n v="29284.914979002988"/>
  </r>
  <r>
    <s v="202606"/>
    <s v="032"/>
    <s v="Gas"/>
    <s v="Gas General Plant"/>
    <x v="0"/>
    <s v="Include"/>
    <s v="G394 - Tool, Shop, and Garage Equip"/>
    <x v="12"/>
    <n v="0.34726061264282393"/>
    <s v="XX"/>
    <s v="Operations - AZ - Santa Cruz"/>
    <s v="SCWHG - Santa Cruz Warehouse &amp; Engineering Gas"/>
    <n v="2006"/>
    <n v="14051.68"/>
    <m/>
    <n v="8487.91"/>
    <n v="5563.77"/>
    <s v="No Indexing"/>
    <n v="1"/>
    <n v="1"/>
    <n v="1"/>
    <n v="14051.68"/>
    <n v="4879.5950054609166"/>
  </r>
  <r>
    <s v="202606"/>
    <s v="032"/>
    <s v="Gas"/>
    <s v="Gas General Plant"/>
    <x v="0"/>
    <s v="Include"/>
    <s v="G391 - Office Furniture and Equip"/>
    <x v="16"/>
    <n v="0.55164661503469203"/>
    <s v="OE"/>
    <s v="Operations - AZ - Show Low"/>
    <s v="SHOWL - Show Low"/>
    <n v="2011"/>
    <n v="6472.75"/>
    <m/>
    <n v="1365.18"/>
    <n v="5107.57"/>
    <s v="No Indexing"/>
    <n v="1"/>
    <n v="1"/>
    <n v="1"/>
    <n v="6472.75"/>
    <n v="3570.6706274658027"/>
  </r>
  <r>
    <s v="202606"/>
    <s v="032"/>
    <s v="Gas"/>
    <s v="Gas General Plant"/>
    <x v="0"/>
    <s v="Include"/>
    <s v="G391 - Office Furniture and Equip"/>
    <x v="16"/>
    <n v="0.55164661503469203"/>
    <s v="OE"/>
    <s v="Operations - AZ - Flagstaff"/>
    <s v="FLAGA - Flagstaff Admin"/>
    <n v="2011"/>
    <n v="1860.56"/>
    <m/>
    <n v="1839.36"/>
    <n v="21.200000000000045"/>
    <s v="No Indexing"/>
    <n v="1"/>
    <n v="1"/>
    <n v="1"/>
    <n v="1860.56"/>
    <n v="1026.3716260689466"/>
  </r>
  <r>
    <s v="202606"/>
    <s v="032"/>
    <s v="Gas"/>
    <s v="Gas General Plant"/>
    <x v="0"/>
    <s v="Include"/>
    <s v="G391 - Office Furniture and Equip"/>
    <x v="16"/>
    <n v="0.55164661503469203"/>
    <s v="OE"/>
    <s v="Operations - AZ - Cottonwood"/>
    <s v="COTTN - Cottonwood"/>
    <n v="2013"/>
    <n v="4808.9399999999996"/>
    <m/>
    <n v="3955.89"/>
    <n v="853.04999999999973"/>
    <s v="No Indexing"/>
    <n v="1"/>
    <n v="1"/>
    <n v="1"/>
    <n v="4808.9399999999996"/>
    <n v="2652.8354729049315"/>
  </r>
  <r>
    <s v="202606"/>
    <s v="032"/>
    <s v="Gas"/>
    <s v="Gas General Plant"/>
    <x v="0"/>
    <s v="Include"/>
    <s v="G394 - Tool, Shop, and Garage Equip"/>
    <x v="12"/>
    <n v="0.34726061264282393"/>
    <s v="XX"/>
    <s v="Operations - AZ - Cottonwood"/>
    <s v="COTTN - Cottonwood"/>
    <n v="2010"/>
    <n v="4745.43"/>
    <m/>
    <n v="3129.53"/>
    <n v="1615.9"/>
    <s v="No Indexing"/>
    <n v="1"/>
    <n v="1"/>
    <n v="1"/>
    <n v="4745.43"/>
    <n v="1647.900929053636"/>
  </r>
  <r>
    <s v="202606"/>
    <s v="032"/>
    <s v="Gas"/>
    <s v="Gas General Plant"/>
    <x v="0"/>
    <s v="Include"/>
    <s v="G393 - Stores Equipment"/>
    <x v="20"/>
    <n v="0.47174007972370507"/>
    <s v="XX"/>
    <s v="Operations - AZ - Show Low"/>
    <s v="SHOWL - Show Low"/>
    <n v="2009"/>
    <n v="3996.27"/>
    <m/>
    <n v="1626.19"/>
    <n v="2370.08"/>
    <s v="No Indexing"/>
    <n v="1"/>
    <n v="1"/>
    <n v="1"/>
    <n v="3996.27"/>
    <n v="1885.2007283974508"/>
  </r>
  <r>
    <s v="202606"/>
    <s v="032"/>
    <s v="Gas"/>
    <s v="Gas General Plant"/>
    <x v="0"/>
    <s v="Include"/>
    <s v="G394 - Tool, Shop, and Garage Equip"/>
    <x v="12"/>
    <n v="0.34726061264282393"/>
    <s v="XX"/>
    <s v="Operations - AZ - Prescott"/>
    <s v="PRESC - Prescott"/>
    <n v="2011"/>
    <n v="34733.9"/>
    <m/>
    <n v="21470.720000000001"/>
    <n v="13263.18"/>
    <s v="No Indexing"/>
    <n v="1"/>
    <n v="1"/>
    <n v="1"/>
    <n v="34733.9"/>
    <n v="12061.715393474582"/>
  </r>
  <r>
    <s v="202606"/>
    <s v="032"/>
    <s v="Gas"/>
    <s v="Gas General Plant"/>
    <x v="0"/>
    <s v="Include"/>
    <s v="G394 - Tool, Shop, and Garage Equip"/>
    <x v="12"/>
    <n v="0.34726061264282393"/>
    <s v="XX"/>
    <s v="Operations - AZ - Kingman"/>
    <s v="KINGM - Kingman"/>
    <n v="2011"/>
    <n v="8712.48"/>
    <m/>
    <n v="5069.0200000000004"/>
    <n v="3643.4599999999991"/>
    <s v="No Indexing"/>
    <n v="1"/>
    <n v="1"/>
    <n v="1"/>
    <n v="8712.48"/>
    <n v="3025.5011424383506"/>
  </r>
  <r>
    <s v="202606"/>
    <s v="032"/>
    <s v="Gas"/>
    <s v="Gas General Plant"/>
    <x v="0"/>
    <s v="Include"/>
    <s v="G394 - Tool, Shop, and Garage Equip"/>
    <x v="12"/>
    <n v="0.34726061264282393"/>
    <s v="XX"/>
    <s v="Operations - AZ - Flagstaff"/>
    <s v="FLAGW - Flagstaff Operations/Warehouse"/>
    <n v="2014"/>
    <n v="25100.07"/>
    <m/>
    <n v="11758.08"/>
    <n v="13341.99"/>
    <s v="No Indexing"/>
    <n v="1"/>
    <n v="1"/>
    <n v="1"/>
    <n v="25100.07"/>
    <n v="8716.2656855777659"/>
  </r>
  <r>
    <s v="202606"/>
    <s v="032"/>
    <s v="Gas"/>
    <s v="Gas General Plant"/>
    <x v="0"/>
    <s v="Include"/>
    <s v="G394 - Tool, Shop, and Garage Equip"/>
    <x v="12"/>
    <n v="0.34726061264282393"/>
    <s v="XX"/>
    <s v="Operations - AZ - Cottonwood"/>
    <s v="COTTN - Cottonwood"/>
    <n v="2004"/>
    <n v="2572.02"/>
    <m/>
    <n v="2294.96"/>
    <n v="277.05999999999995"/>
    <s v="No Indexing"/>
    <n v="1"/>
    <n v="1"/>
    <n v="1"/>
    <n v="2572.02"/>
    <n v="893.16124092959603"/>
  </r>
  <r>
    <s v="202606"/>
    <s v="032"/>
    <s v="Gas"/>
    <s v="Gas General Plant"/>
    <x v="0"/>
    <s v="Include"/>
    <s v="G394 - Tool, Shop, and Garage Equip"/>
    <x v="12"/>
    <n v="0.34726061264282393"/>
    <s v="XX"/>
    <s v="Operations - AZ - Flagstaff"/>
    <s v="FLAGW - Flagstaff Operations/Warehouse"/>
    <n v="2015"/>
    <n v="248811.17"/>
    <m/>
    <n v="106875.97"/>
    <n v="141935.20000000001"/>
    <s v="No Indexing"/>
    <n v="1"/>
    <n v="1"/>
    <n v="1"/>
    <n v="248811.17"/>
    <n v="86402.319326577825"/>
  </r>
  <r>
    <s v="202606"/>
    <s v="032"/>
    <s v="Gas"/>
    <s v="Gas General Plant"/>
    <x v="0"/>
    <s v="Include"/>
    <s v="G394 - Tool, Shop, and Garage Equip"/>
    <x v="12"/>
    <n v="0.34726061264282393"/>
    <s v="XX"/>
    <s v="Operations - AZ - Flagstaff"/>
    <s v="FLAGW - Flagstaff Operations/Warehouse"/>
    <n v="2016"/>
    <n v="43789.02"/>
    <m/>
    <n v="17110.28"/>
    <n v="26678.739999999998"/>
    <s v="No Indexing"/>
    <n v="1"/>
    <n v="1"/>
    <n v="1"/>
    <n v="43789.02"/>
    <n v="15206.201912228869"/>
  </r>
  <r>
    <s v="202606"/>
    <s v="032"/>
    <s v="Gas"/>
    <s v="Gas Intangible"/>
    <x v="0"/>
    <s v="Include"/>
    <s v="G302 - Franchise and Consents"/>
    <x v="25"/>
    <n v="0.18080879826634541"/>
    <s v="XX"/>
    <s v="Unspecified"/>
    <s v="00000 - Unspecified AZ"/>
    <n v="2016"/>
    <n v="9406.61"/>
    <m/>
    <n v="1408.25"/>
    <n v="7998.3600000000006"/>
    <s v="No Indexing"/>
    <n v="1"/>
    <n v="1"/>
    <n v="1"/>
    <n v="9406.61"/>
    <n v="1700.7978498601874"/>
  </r>
  <r>
    <s v="202606"/>
    <s v="032"/>
    <s v="Gas"/>
    <s v="Gas Distribution Plant"/>
    <x v="0"/>
    <s v="Include"/>
    <s v="G384 - House Regulatory Install"/>
    <x v="0"/>
    <n v="0.35620879944303163"/>
    <s v="XX"/>
    <s v="Unspecified"/>
    <s v="00000 - Unspecified AZ"/>
    <n v="2018"/>
    <n v="167448.04"/>
    <m/>
    <n v="36614.699999999997"/>
    <n v="130833.34000000001"/>
    <s v="G - 54 : 384 House Reg Installation"/>
    <n v="1947"/>
    <n v="951"/>
    <n v="2.0499999999999998"/>
    <n v="342819.49"/>
    <n v="122115.31895857239"/>
  </r>
  <r>
    <s v="202606"/>
    <s v="032"/>
    <s v="Gas"/>
    <s v="Gas General Plant"/>
    <x v="0"/>
    <s v="Include"/>
    <s v="G394 - Tool, Shop, and Garage Equip"/>
    <x v="12"/>
    <n v="0.34726061264282393"/>
    <s v="XX"/>
    <s v="Operations - AZ - Kingman"/>
    <s v="KINGM - Kingman"/>
    <n v="2018"/>
    <n v="100477.67"/>
    <m/>
    <n v="31269.11"/>
    <n v="69208.56"/>
    <s v="No Indexing"/>
    <n v="1"/>
    <n v="1"/>
    <n v="1"/>
    <n v="100477.67"/>
    <n v="34891.937241123487"/>
  </r>
  <r>
    <s v="202606"/>
    <s v="032"/>
    <s v="Gas"/>
    <s v="Gas General Plant"/>
    <x v="0"/>
    <s v="Include"/>
    <s v="G392 - Transportation Equipment"/>
    <x v="3"/>
    <n v="0.43183290679129122"/>
    <s v="C3"/>
    <s v="Unspecified"/>
    <s v="00000 - Unspecified AZ"/>
    <n v="2017"/>
    <n v="42644.14"/>
    <m/>
    <n v="42644.14"/>
    <n v="0"/>
    <s v="No Indexing"/>
    <n v="1"/>
    <n v="1"/>
    <n v="1"/>
    <n v="42644.14"/>
    <n v="18415.142933814772"/>
  </r>
  <r>
    <s v="202606"/>
    <s v="032"/>
    <s v="Gas"/>
    <s v="Gas General Plant"/>
    <x v="0"/>
    <s v="Include"/>
    <s v="G392 - Transportation Equipment"/>
    <x v="3"/>
    <n v="0.43183290679129122"/>
    <s v="C5"/>
    <s v="Unspecified"/>
    <s v="00000 - Unspecified AZ"/>
    <n v="2017"/>
    <n v="71047.199999999997"/>
    <m/>
    <n v="-8106.71"/>
    <n v="79153.91"/>
    <s v="No Indexing"/>
    <n v="1"/>
    <n v="1"/>
    <n v="1"/>
    <n v="71047.199999999997"/>
    <n v="30680.518895382225"/>
  </r>
  <r>
    <s v="202606"/>
    <s v="032"/>
    <s v="Gas"/>
    <s v="Gas Distribution Plant"/>
    <x v="0"/>
    <s v="Include"/>
    <s v="G379 - Measr and Reg Stat Equip-Cty"/>
    <x v="10"/>
    <n v="0.3380707986361931"/>
    <s v="XX"/>
    <s v="Unspecified"/>
    <s v="00000 - Unspecified AZ"/>
    <n v="2017"/>
    <n v="2154.36"/>
    <m/>
    <n v="345.13"/>
    <n v="1809.23"/>
    <s v="G - 48 : 379 Meas&amp;Reg Sta Eq-City G"/>
    <n v="1223"/>
    <n v="690"/>
    <n v="1.77"/>
    <n v="3818.53"/>
    <n v="1290.9334867162625"/>
  </r>
  <r>
    <s v="202606"/>
    <s v="032"/>
    <s v="Gas"/>
    <s v="Gas General Plant"/>
    <x v="0"/>
    <s v="Include"/>
    <s v="G390 - Structures and Improvements"/>
    <x v="2"/>
    <n v="0.24904501540006124"/>
    <s v="XX"/>
    <s v="Operations - AZ - Flagstaff"/>
    <s v="FLAGW - Flagstaff Operations/Warehouse"/>
    <n v="2017"/>
    <n v="1414.98"/>
    <m/>
    <n v="278.92"/>
    <n v="1136.06"/>
    <s v="B - 2 :   Reinf. Conc. Bldg. Const."/>
    <n v="675"/>
    <n v="479"/>
    <n v="1.41"/>
    <n v="1993.97"/>
    <n v="496.58828935726012"/>
  </r>
  <r>
    <s v="202606"/>
    <s v="032"/>
    <s v="Gas"/>
    <s v="Gas General Plant"/>
    <x v="0"/>
    <s v="Include"/>
    <s v="G392 - Transportation Equipment"/>
    <x v="3"/>
    <n v="0.43183290679129122"/>
    <s v="C7"/>
    <s v="Unspecified"/>
    <s v="00000 - Unspecified AZ"/>
    <n v="2018"/>
    <n v="161212.07"/>
    <m/>
    <n v="35992.339999999997"/>
    <n v="125219.73000000001"/>
    <s v="No Indexing"/>
    <n v="1"/>
    <n v="1"/>
    <n v="1"/>
    <n v="161212.07"/>
    <n v="69616.676797941123"/>
  </r>
  <r>
    <s v="202606"/>
    <s v="032"/>
    <s v="Gas"/>
    <s v="Gas General Plant"/>
    <x v="0"/>
    <s v="Include"/>
    <s v="G392 - Transportation Equipment"/>
    <x v="3"/>
    <n v="0.43183290679129122"/>
    <s v="C3"/>
    <s v="Unspecified"/>
    <s v="00000 - Unspecified AZ"/>
    <n v="2018"/>
    <n v="52592.9"/>
    <m/>
    <n v="52592.9"/>
    <n v="0"/>
    <s v="No Indexing"/>
    <n v="1"/>
    <n v="1"/>
    <n v="1"/>
    <n v="52592.9"/>
    <n v="22711.344883583701"/>
  </r>
  <r>
    <s v="202606"/>
    <s v="032"/>
    <s v="Gas"/>
    <s v="Gas Distribution Plant"/>
    <x v="0"/>
    <s v="Include"/>
    <s v="G381 - Meters"/>
    <x v="1"/>
    <n v="0.1701755990530332"/>
    <s v="XX"/>
    <s v="Unspecified"/>
    <s v="00000 - Unspecified AZ"/>
    <n v="2019"/>
    <n v="1578302.17"/>
    <m/>
    <n v="217805.13"/>
    <n v="1360497.04"/>
    <s v="G - 51 : 381 Meters"/>
    <n v="352"/>
    <n v="511"/>
    <n v="0.69"/>
    <n v="1087206.19"/>
    <n v="185015.96467741582"/>
  </r>
  <r>
    <s v="202606"/>
    <s v="032"/>
    <s v="Gas"/>
    <s v="Gas General Plant"/>
    <x v="0"/>
    <s v="Include"/>
    <s v="G392 - Transportation Equipment"/>
    <x v="3"/>
    <n v="0.43183290679129122"/>
    <s v="C2"/>
    <s v="Unspecified"/>
    <s v="00000 - Unspecified AZ"/>
    <n v="2019"/>
    <n v="88104.06"/>
    <m/>
    <n v="88101.759999999995"/>
    <n v="2.3000000000029104"/>
    <s v="No Indexing"/>
    <n v="1"/>
    <n v="1"/>
    <n v="1"/>
    <n v="88104.06"/>
    <n v="38046.232329914325"/>
  </r>
  <r>
    <s v="202606"/>
    <s v="032"/>
    <s v="Gas"/>
    <s v="Gas General Plant"/>
    <x v="0"/>
    <s v="Include"/>
    <s v="G397 - Communication Equipment"/>
    <x v="5"/>
    <n v="0.45288665983949944"/>
    <s v="XX"/>
    <s v="Operations - AZ - Cottonwood"/>
    <s v="COTTN - Cottonwood"/>
    <n v="2019"/>
    <n v="20746.11"/>
    <m/>
    <n v="10334.459999999999"/>
    <n v="10411.650000000001"/>
    <s v="No Indexing"/>
    <n v="1"/>
    <n v="1"/>
    <n v="1"/>
    <n v="20746.11"/>
    <n v="9395.6364625628376"/>
  </r>
  <r>
    <s v="202606"/>
    <s v="032"/>
    <s v="Gas"/>
    <s v="Gas Intangible"/>
    <x v="0"/>
    <s v="Include"/>
    <s v="G302 - Franchise and Consents"/>
    <x v="25"/>
    <n v="0.18080879826634541"/>
    <s v="XX"/>
    <s v="Operations - AZ - Other Gas Loc"/>
    <s v="WINSL - Winslow"/>
    <n v="2018"/>
    <n v="20248.73"/>
    <m/>
    <n v="2712.51"/>
    <n v="17536.22"/>
    <s v="No Indexing"/>
    <n v="1"/>
    <n v="1"/>
    <n v="1"/>
    <n v="20248.73"/>
    <n v="3661.1485377196964"/>
  </r>
  <r>
    <s v="202606"/>
    <s v="032"/>
    <s v="Gas"/>
    <s v="Gas General Plant"/>
    <x v="0"/>
    <s v="Include"/>
    <s v="G397 - Communication Equipment"/>
    <x v="5"/>
    <n v="0.45288665983949944"/>
    <s v="XX"/>
    <s v="Operations - AZ - Show Low"/>
    <s v="SHOWL - Show Low"/>
    <n v="2019"/>
    <n v="10195.93"/>
    <m/>
    <n v="3634.82"/>
    <n v="6561.1100000000006"/>
    <s v="No Indexing"/>
    <n v="1"/>
    <n v="1"/>
    <n v="1"/>
    <n v="10195.93"/>
    <n v="4617.6006816573472"/>
  </r>
  <r>
    <s v="202606"/>
    <s v="032"/>
    <s v="Gas"/>
    <s v="Gas General Plant"/>
    <x v="0"/>
    <s v="Include"/>
    <s v="G397 - Communication Equipment"/>
    <x v="5"/>
    <n v="0.45288665983949944"/>
    <s v="XX"/>
    <s v="Operations - AZ - Prescott"/>
    <s v="PRESC - Prescott"/>
    <n v="2019"/>
    <n v="72886.31"/>
    <m/>
    <n v="32935.14"/>
    <n v="39951.17"/>
    <s v="No Indexing"/>
    <n v="1"/>
    <n v="1"/>
    <n v="1"/>
    <n v="72886.31"/>
    <n v="33009.237483926307"/>
  </r>
  <r>
    <s v="202606"/>
    <s v="032"/>
    <s v="Gas"/>
    <s v="Gas General Plant"/>
    <x v="0"/>
    <s v="Include"/>
    <s v="G390 - Structures and Improvements"/>
    <x v="2"/>
    <n v="0.24904501540006124"/>
    <s v="XX"/>
    <s v="Operations - AZ - Flagstaff"/>
    <s v="FLAGA - Flagstaff Admin"/>
    <n v="2019"/>
    <n v="89922.21"/>
    <m/>
    <n v="21143.03"/>
    <n v="68779.180000000008"/>
    <s v="B - 2 :   Reinf. Conc. Bldg. Const."/>
    <n v="675"/>
    <n v="504"/>
    <n v="1.34"/>
    <n v="120431.53"/>
    <n v="29992.872243502938"/>
  </r>
  <r>
    <s v="202606"/>
    <s v="032"/>
    <s v="Gas"/>
    <s v="Gas General Plant"/>
    <x v="0"/>
    <s v="Include"/>
    <s v="G394 - Tool, Shop, and Garage Equip"/>
    <x v="12"/>
    <n v="0.34726061264282393"/>
    <s v="XX"/>
    <s v="Operations - AZ - Prescott"/>
    <s v="PRESC - Prescott"/>
    <n v="2020"/>
    <n v="156074.78"/>
    <m/>
    <n v="38319.03"/>
    <n v="117755.75"/>
    <s v="No Indexing"/>
    <n v="1"/>
    <n v="1"/>
    <n v="1"/>
    <n v="156074.78"/>
    <n v="54198.623720893964"/>
  </r>
  <r>
    <s v="202606"/>
    <s v="032"/>
    <s v="Gas"/>
    <s v="Gas General Plant"/>
    <x v="0"/>
    <s v="Include"/>
    <s v="G392 - Transportation Equipment"/>
    <x v="3"/>
    <n v="0.43183290679129122"/>
    <s v="C3"/>
    <s v="Unspecified"/>
    <s v="00000 - Unspecified AZ"/>
    <n v="2020"/>
    <n v="119844.91"/>
    <m/>
    <n v="119844.91"/>
    <n v="0"/>
    <s v="No Indexing"/>
    <n v="1"/>
    <n v="1"/>
    <n v="1"/>
    <n v="119844.91"/>
    <n v="51752.975849440685"/>
  </r>
  <r>
    <s v="202606"/>
    <s v="032"/>
    <s v="Gas"/>
    <s v="Gas General Plant"/>
    <x v="0"/>
    <s v="Include"/>
    <s v="G394 - Tool, Shop, and Garage Equip"/>
    <x v="12"/>
    <n v="0.34726061264282393"/>
    <s v="XX"/>
    <s v="Operations - AZ - Kingman"/>
    <s v="KINGM - Kingman"/>
    <n v="2021"/>
    <n v="47702.38"/>
    <m/>
    <n v="9347.67"/>
    <n v="38354.71"/>
    <s v="No Indexing"/>
    <n v="1"/>
    <n v="1"/>
    <n v="1"/>
    <n v="47702.38"/>
    <n v="16565.15770332079"/>
  </r>
  <r>
    <s v="202606"/>
    <s v="032"/>
    <s v="Gas"/>
    <s v="Gas General Plant"/>
    <x v="0"/>
    <s v="Include"/>
    <s v="G394 - Tool, Shop, and Garage Equip"/>
    <x v="12"/>
    <n v="0.34726061264282393"/>
    <s v="XX"/>
    <s v="Operations - AZ - Prescott"/>
    <s v="PRESC - Prescott"/>
    <n v="2021"/>
    <n v="27995.9"/>
    <m/>
    <n v="5712.09"/>
    <n v="22283.81"/>
    <s v="No Indexing"/>
    <n v="1"/>
    <n v="1"/>
    <n v="1"/>
    <n v="27995.9"/>
    <n v="9721.8733854872353"/>
  </r>
  <r>
    <s v="202606"/>
    <s v="032"/>
    <s v="Gas"/>
    <s v="Gas General Plant"/>
    <x v="0"/>
    <s v="Include"/>
    <s v="G394 - Tool, Shop, and Garage Equip"/>
    <x v="12"/>
    <n v="0.34726061264282393"/>
    <s v="XX"/>
    <s v="Operations - AZ - Cottonwood"/>
    <s v="COTTN - Cottonwood"/>
    <n v="2021"/>
    <n v="25238.75"/>
    <m/>
    <n v="5154.46"/>
    <n v="20084.29"/>
    <s v="No Indexing"/>
    <n v="1"/>
    <n v="1"/>
    <n v="1"/>
    <n v="25238.75"/>
    <n v="8764.4237873390721"/>
  </r>
  <r>
    <s v="202606"/>
    <s v="032"/>
    <s v="Gas"/>
    <s v="Gas General Plant"/>
    <x v="0"/>
    <s v="Include"/>
    <s v="G394 - Tool, Shop, and Garage Equip"/>
    <x v="12"/>
    <n v="0.34726061264282393"/>
    <s v="XX"/>
    <s v="Operations - AZ - Flagstaff"/>
    <s v="FLAGW - Flagstaff Operations/Warehouse"/>
    <n v="2020"/>
    <n v="64177.61"/>
    <m/>
    <n v="15131.74"/>
    <n v="49045.87"/>
    <s v="No Indexing"/>
    <n v="1"/>
    <n v="1"/>
    <n v="1"/>
    <n v="64177.61"/>
    <n v="22286.356166552225"/>
  </r>
  <r>
    <s v="202606"/>
    <s v="032"/>
    <s v="Gas"/>
    <s v="Gas Intangible"/>
    <x v="0"/>
    <s v="Include"/>
    <s v="G302 - Franchise and Consents"/>
    <x v="25"/>
    <n v="0.18080879826634541"/>
    <s v="XX"/>
    <s v="Operations - AZ - Flagstaff"/>
    <s v="FLAG0 - Flagstaff"/>
    <n v="2020"/>
    <n v="65751.199999999997"/>
    <m/>
    <n v="7614.26"/>
    <n v="58136.939999999995"/>
    <s v="No Indexing"/>
    <n v="1"/>
    <n v="1"/>
    <n v="1"/>
    <n v="65751.199999999997"/>
    <n v="11888.39545657013"/>
  </r>
  <r>
    <s v="202606"/>
    <s v="032"/>
    <s v="Gas"/>
    <s v="Gas Transmission Plant"/>
    <x v="0"/>
    <s v="Include"/>
    <s v="G369 - Measuring and Reg Stat Equip"/>
    <x v="15"/>
    <n v="0.47687649645731794"/>
    <s v="XX"/>
    <s v="UNSG T&amp;D"/>
    <s v="GRFTH - Griffith"/>
    <n v="2020"/>
    <n v="103837.02"/>
    <m/>
    <n v="10143.86"/>
    <n v="93693.16"/>
    <s v="G - 30 : 369 Meas &amp; Reg Sta Equipmt"/>
    <n v="1257"/>
    <n v="810"/>
    <n v="1.55"/>
    <n v="161139.67000000001"/>
    <n v="76843.721269888396"/>
  </r>
  <r>
    <s v="202606"/>
    <s v="032"/>
    <s v="Gas"/>
    <s v="Gas General Plant"/>
    <x v="0"/>
    <s v="Include"/>
    <s v="G390 - Structures and Improvements"/>
    <x v="2"/>
    <n v="0.24904501540006124"/>
    <s v="XX"/>
    <s v="Operations - AZ - Other Gas Loc"/>
    <s v="HOLBR - Holbrook"/>
    <n v="2021"/>
    <n v="18979.57"/>
    <m/>
    <n v="1640.61"/>
    <n v="17338.96"/>
    <s v="B - 2 :   Reinf. Conc. Bldg. Const."/>
    <n v="675"/>
    <n v="610"/>
    <n v="1.1100000000000001"/>
    <n v="21001.98"/>
    <n v="5230.4384325317778"/>
  </r>
  <r>
    <s v="202606"/>
    <s v="032"/>
    <s v="Gas"/>
    <s v="Gas General Plant"/>
    <x v="0"/>
    <s v="Include"/>
    <s v="G397 - Communication Equipment"/>
    <x v="5"/>
    <n v="0.45288665983949944"/>
    <s v="XX"/>
    <s v="Operations - AZ - Flagstaff"/>
    <s v="FLAGA - Flagstaff Admin"/>
    <n v="2022"/>
    <n v="18321.330000000002"/>
    <m/>
    <n v="5234.3"/>
    <n v="13087.030000000002"/>
    <s v="No Indexing"/>
    <n v="1"/>
    <n v="1"/>
    <n v="1"/>
    <n v="18321.330000000002"/>
    <n v="8297.4859475172179"/>
  </r>
  <r>
    <s v="202606"/>
    <s v="032"/>
    <s v="Gas"/>
    <s v="Gas General Plant"/>
    <x v="0"/>
    <s v="Include"/>
    <s v="G397 - Communication Equipment"/>
    <x v="5"/>
    <n v="0.45288665983949944"/>
    <s v="XX"/>
    <s v="Operations - AZ - Prescott"/>
    <s v="PRESC - Prescott"/>
    <n v="2022"/>
    <n v="271460.90000000002"/>
    <m/>
    <n v="70586.16"/>
    <n v="200874.74000000002"/>
    <s v="No Indexing"/>
    <n v="1"/>
    <n v="1"/>
    <n v="1"/>
    <n v="271460.90000000002"/>
    <n v="122941.02027802439"/>
  </r>
  <r>
    <s v="202606"/>
    <s v="032"/>
    <s v="Gas"/>
    <s v="Gas Distribution Plant"/>
    <x v="0"/>
    <s v="Include"/>
    <s v="G383 - House Regulators"/>
    <x v="14"/>
    <n v="0.50413956378429226"/>
    <s v="XX"/>
    <s v="Unspecified"/>
    <s v="00000 - Unspecified AZ"/>
    <n v="2023"/>
    <n v="200220.09"/>
    <m/>
    <n v="16938.16"/>
    <n v="183281.93"/>
    <s v="G - 53 : 383 House Regulators"/>
    <n v="954"/>
    <n v="769"/>
    <n v="1.24"/>
    <n v="248387.47"/>
    <n v="125221.95077528399"/>
  </r>
  <r>
    <s v="202606"/>
    <s v="032"/>
    <s v="Gas"/>
    <s v="Gas Distribution Plant"/>
    <x v="0"/>
    <s v="Include"/>
    <s v="G376 - Mains"/>
    <x v="13"/>
    <n v="0.40359779215499247"/>
    <s v="XX"/>
    <s v="Unspecified"/>
    <s v="00000 - Unspecified AZ"/>
    <n v="2023"/>
    <n v="11742931.48"/>
    <m/>
    <n v="626087.65"/>
    <n v="11116843.83"/>
    <s v="G - 43 : 376 Mains, Cast Iron"/>
    <n v="1688"/>
    <n v="1360"/>
    <n v="1.24"/>
    <n v="14575050.25"/>
    <n v="5882458.1014480712"/>
  </r>
  <r>
    <s v="202606"/>
    <s v="032"/>
    <s v="Gas"/>
    <s v="Gas General Plant"/>
    <x v="0"/>
    <s v="Include"/>
    <s v="G394 - Tool, Shop, and Garage Equip"/>
    <x v="12"/>
    <n v="0.34726061264282393"/>
    <s v="XX"/>
    <s v="Operations - AZ - Kingman"/>
    <s v="KINGM - Kingman"/>
    <n v="2023"/>
    <n v="55872.03"/>
    <m/>
    <n v="6615.2"/>
    <n v="49256.83"/>
    <s v="No Indexing"/>
    <n v="1"/>
    <n v="1"/>
    <n v="1"/>
    <n v="55872.03"/>
    <n v="19402.155367398238"/>
  </r>
  <r>
    <s v="202606"/>
    <s v="032"/>
    <s v="Gas"/>
    <s v="Gas General Plant"/>
    <x v="0"/>
    <s v="Include"/>
    <s v="G392 - Transportation Equipment"/>
    <x v="3"/>
    <n v="0.43183290679129122"/>
    <s v="C1"/>
    <s v="Unspecified"/>
    <s v="00000 - Unspecified AZ"/>
    <n v="2023"/>
    <n v="466235.1"/>
    <m/>
    <n v="299548.64"/>
    <n v="166686.45999999996"/>
    <s v="No Indexing"/>
    <n v="1"/>
    <n v="1"/>
    <n v="1"/>
    <n v="466235.1"/>
    <n v="201335.65848112834"/>
  </r>
  <r>
    <s v="202606"/>
    <s v="032"/>
    <s v="Gas"/>
    <s v="Gas General Plant"/>
    <x v="0"/>
    <s v="Include"/>
    <s v="G396 - Power Operated Equipment"/>
    <x v="11"/>
    <n v="0.54297473900690851"/>
    <s v="XX"/>
    <s v="Operations - AZ - Cottonwood"/>
    <s v="COTTN - Cottonwood"/>
    <n v="2023"/>
    <n v="60906.03"/>
    <m/>
    <n v="20923.62"/>
    <n v="39982.410000000003"/>
    <s v="No Indexing"/>
    <n v="1"/>
    <n v="1"/>
    <n v="1"/>
    <n v="60906.03"/>
    <n v="33070.43574319694"/>
  </r>
  <r>
    <s v="202606"/>
    <s v="032"/>
    <s v="Gas"/>
    <s v="Gas Distribution Plant"/>
    <x v="0"/>
    <s v="Include"/>
    <s v="G379 - Measr and Reg Stat Equip-Cty"/>
    <x v="10"/>
    <n v="0.3380707986361931"/>
    <s v="XX"/>
    <s v="Unspecified"/>
    <s v="00000 - Unspecified AZ"/>
    <n v="2023"/>
    <n v="10636.38"/>
    <m/>
    <n v="576.15"/>
    <n v="10060.23"/>
    <s v="G - 48 : 379 Meas&amp;Reg Sta Eq-City G"/>
    <n v="1223"/>
    <n v="1181"/>
    <n v="1.04"/>
    <n v="11014.64"/>
    <n v="3723.7281414901577"/>
  </r>
  <r>
    <s v="202606"/>
    <s v="032"/>
    <s v="Gas"/>
    <s v="Gas Distribution Plant"/>
    <x v="0"/>
    <s v="Include"/>
    <s v="G375 - Structures and Improvements"/>
    <x v="9"/>
    <n v="0.14703551036705884"/>
    <s v="XX"/>
    <s v="Unspecified"/>
    <s v="00000 - Unspecified AZ"/>
    <n v="2023"/>
    <n v="5041.38"/>
    <m/>
    <n v="324.49"/>
    <n v="4716.8900000000003"/>
    <s v="G - 42 : 375 Structures &amp; Improvmnt"/>
    <n v="673"/>
    <n v="642"/>
    <n v="1.05"/>
    <n v="5284.81"/>
    <n v="777.05473554293621"/>
  </r>
  <r>
    <s v="202606"/>
    <s v="032"/>
    <s v="Gas"/>
    <s v="Gas General Plant"/>
    <x v="0"/>
    <s v="Include"/>
    <s v="G395 - Laboratory Equipment"/>
    <x v="26"/>
    <n v="0.29940093200424372"/>
    <s v="XX"/>
    <s v="Operations - AZ - Show Low"/>
    <s v="SHOWL - Show Low"/>
    <n v="2022"/>
    <n v="7348.1"/>
    <m/>
    <n v="3605.6"/>
    <n v="3742.5000000000005"/>
    <s v="No Indexing"/>
    <n v="1"/>
    <n v="1"/>
    <n v="1"/>
    <n v="7348.1"/>
    <n v="2200.0279884603833"/>
  </r>
  <r>
    <s v="202606"/>
    <s v="032"/>
    <s v="Gas"/>
    <s v="Gas General Plant"/>
    <x v="0"/>
    <s v="Include"/>
    <s v="G395 - Laboratory Equipment"/>
    <x v="26"/>
    <n v="0.29940093200424372"/>
    <s v="XX"/>
    <s v="Operations - AZ - Cottonwood"/>
    <s v="COTTN - Cottonwood"/>
    <n v="2022"/>
    <n v="7648.03"/>
    <m/>
    <n v="5802.12"/>
    <n v="1845.9099999999999"/>
    <s v="No Indexing"/>
    <n v="1"/>
    <n v="1"/>
    <n v="1"/>
    <n v="7648.03"/>
    <n v="2289.8273099964163"/>
  </r>
  <r>
    <s v="202606"/>
    <s v="032"/>
    <s v="Gas"/>
    <s v="Gas General Plant"/>
    <x v="0"/>
    <s v="Include"/>
    <s v="G391 - Office Furniture and Equip"/>
    <x v="16"/>
    <n v="0.55164661503469203"/>
    <s v="NT"/>
    <s v="Operations - AZ - Cottonwood"/>
    <s v="COTTN - Cottonwood"/>
    <n v="2022"/>
    <n v="474260"/>
    <m/>
    <n v="406810.74"/>
    <n v="67449.260000000009"/>
    <s v="No Indexing"/>
    <n v="1"/>
    <n v="1"/>
    <n v="1"/>
    <n v="474260"/>
    <n v="261623.92364635304"/>
  </r>
  <r>
    <s v="202606"/>
    <s v="032"/>
    <s v="Gas"/>
    <s v="Gas Distribution Plant"/>
    <x v="1"/>
    <s v="Include"/>
    <s v="G383 - House Regulators"/>
    <x v="14"/>
    <n v="0.50413956378429226"/>
    <s v="XX"/>
    <s v="Unspecified"/>
    <s v="SOUNI - Southern Union Gas Acquisition Adjustment"/>
    <n v="2003"/>
    <n v="-109825.33"/>
    <m/>
    <n v="-64952.31"/>
    <n v="-44873.020000000004"/>
    <s v="G - 53 : 383 House Regulators"/>
    <n v="954"/>
    <n v="321"/>
    <n v="2.97"/>
    <n v="-326396.78000000003"/>
    <n v="-164549.53028979761"/>
  </r>
  <r>
    <s v="202606"/>
    <s v="032"/>
    <s v="Gas"/>
    <s v="Gas Distribution Plant"/>
    <x v="1"/>
    <s v="Include"/>
    <s v="G385 - Indust Measr Reg Stat Equip"/>
    <x v="19"/>
    <n v="0.39278890683516676"/>
    <s v="XX"/>
    <s v="Unspecified"/>
    <s v="SOUNI - Southern Union Gas Acquisition Adjustment"/>
    <n v="2003"/>
    <n v="272367"/>
    <m/>
    <n v="139684.6"/>
    <n v="132682.4"/>
    <s v="No Indexing"/>
    <n v="1"/>
    <n v="1"/>
    <n v="1"/>
    <n v="272367"/>
    <n v="106982.73618797386"/>
  </r>
  <r>
    <s v="202606"/>
    <s v="032"/>
    <s v="Gas"/>
    <s v="Gas General Plant"/>
    <x v="1"/>
    <s v="Include"/>
    <s v="G398 - Miscellaneous Equipment"/>
    <x v="22"/>
    <n v="0.24374129646131953"/>
    <s v="XX"/>
    <s v="Unspecified"/>
    <s v="SOUNI - Southern Union Gas Acquisition Adjustment"/>
    <n v="2003"/>
    <n v="-728.19"/>
    <m/>
    <n v="-667.18"/>
    <n v="-61.010000000000105"/>
    <s v="No Indexing"/>
    <n v="1"/>
    <n v="1"/>
    <n v="1"/>
    <n v="-728.19"/>
    <n v="-177.48997467016829"/>
  </r>
  <r>
    <s v="202606"/>
    <s v="032"/>
    <s v="Gas"/>
    <s v="Gas General Plant"/>
    <x v="0"/>
    <s v="Include"/>
    <s v="G396 - Power Operated Equipment"/>
    <x v="11"/>
    <n v="0.54297473900690851"/>
    <s v="XX"/>
    <s v="Operations - AZ - Cottonwood"/>
    <s v="COTTN - Cottonwood"/>
    <n v="2024"/>
    <n v="70117.33"/>
    <m/>
    <n v="13516.27"/>
    <n v="56601.06"/>
    <s v="No Indexing"/>
    <n v="1"/>
    <n v="1"/>
    <n v="1"/>
    <n v="70117.33"/>
    <n v="38071.93895661128"/>
  </r>
  <r>
    <s v="202606"/>
    <s v="032"/>
    <s v="Gas"/>
    <s v="Gas General Plant"/>
    <x v="0"/>
    <s v="Include"/>
    <s v="G391 - Office Furniture and Equip"/>
    <x v="16"/>
    <n v="0.55164661503469203"/>
    <s v="NT"/>
    <s v="Operations - AZ - Prescott"/>
    <s v="PRESC - Prescott"/>
    <n v="2023"/>
    <n v="335695.32"/>
    <m/>
    <n v="170519.22"/>
    <n v="165176.1"/>
    <s v="No Indexing"/>
    <n v="1"/>
    <n v="1"/>
    <n v="1"/>
    <n v="335695.32"/>
    <n v="185185.18696098775"/>
  </r>
  <r>
    <s v="202606"/>
    <s v="032"/>
    <s v="Gas"/>
    <s v="Gas General Plant"/>
    <x v="0"/>
    <s v="Include"/>
    <s v="G390 - Structures and Improvements"/>
    <x v="2"/>
    <n v="0.24904501540006124"/>
    <s v="XX"/>
    <s v="Operations - AZ - Prescott"/>
    <s v="PRESC - Prescott"/>
    <n v="2024"/>
    <n v="29260"/>
    <m/>
    <n v="940.87"/>
    <n v="28319.13"/>
    <s v="B - 2 :   Reinf. Conc. Bldg. Const."/>
    <n v="675"/>
    <n v="694"/>
    <n v="0.97"/>
    <n v="28458.93"/>
    <n v="7087.5546601192646"/>
  </r>
  <r>
    <s v="202606"/>
    <s v="032"/>
    <s v="Gas"/>
    <s v="Gas General Plant"/>
    <x v="0"/>
    <s v="Include"/>
    <s v="G390 - Structures and Improvements"/>
    <x v="2"/>
    <n v="0.24904501540006124"/>
    <s v="XX"/>
    <s v="Operations - AZ - Cottonwood"/>
    <s v="COTTN - Cottonwood"/>
    <n v="2024"/>
    <n v="9220.91"/>
    <m/>
    <n v="409.95"/>
    <n v="8810.9599999999991"/>
    <s v="B - 2 :   Reinf. Conc. Bldg. Const."/>
    <n v="675"/>
    <n v="694"/>
    <n v="0.97"/>
    <n v="8968.4599999999991"/>
    <n v="2233.5502588148329"/>
  </r>
  <r>
    <s v="202606"/>
    <s v="032"/>
    <s v="Gas"/>
    <s v="Gas Distribution Plant"/>
    <x v="3"/>
    <s v="Include"/>
    <s v="G380 - Services"/>
    <x v="7"/>
    <n v="0.41926855566498139"/>
    <s v="XX"/>
    <s v="Unspecified"/>
    <s v="00000 - Unspecified AZ"/>
    <n v="2025"/>
    <n v="3026.36"/>
    <m/>
    <n v="57.53"/>
    <n v="2968.83"/>
    <s v="G - 49 : 380 Services, Steel"/>
    <n v="1036"/>
    <n v="1036"/>
    <n v="1"/>
    <n v="3026.36"/>
    <n v="1268.8575861222732"/>
  </r>
  <r>
    <s v="202606"/>
    <s v="032"/>
    <s v="Gas"/>
    <s v="Gas General Plant"/>
    <x v="0"/>
    <s v="Include"/>
    <s v="G394 - Tool, Shop, and Garage Equip"/>
    <x v="12"/>
    <n v="0.34726061264282393"/>
    <s v="XX"/>
    <s v="Operations - AZ - Flagstaff"/>
    <s v="FLAG0 - Flagstaff"/>
    <n v="2025"/>
    <n v="157389.51999999999"/>
    <m/>
    <n v="6067.66"/>
    <n v="151321.85999999999"/>
    <s v="No Indexing"/>
    <n v="1"/>
    <n v="1"/>
    <n v="1"/>
    <n v="157389.51999999999"/>
    <n v="54655.181138759988"/>
  </r>
  <r>
    <s v="202606"/>
    <s v="032"/>
    <s v="Gas"/>
    <s v="Gas Distribution Plant"/>
    <x v="0"/>
    <s v="Include"/>
    <s v="G382 - Meter Installations"/>
    <x v="6"/>
    <n v="4.068947554640568E-2"/>
    <s v="XX"/>
    <s v="Unspecified"/>
    <s v="00000 - Unspecified AZ"/>
    <n v="2025"/>
    <n v="796584.65"/>
    <m/>
    <n v="16229.09"/>
    <n v="780355.56"/>
    <s v="G - 52 : 382 Meter Installations"/>
    <n v="2076"/>
    <n v="2076"/>
    <n v="1"/>
    <n v="796584.65"/>
    <n v="32412.611636817128"/>
  </r>
  <r>
    <s v="202606"/>
    <s v="032"/>
    <s v="Gas"/>
    <s v="Gas Distribution Plant"/>
    <x v="0"/>
    <s v="Include"/>
    <s v="G376 - Mains"/>
    <x v="13"/>
    <n v="0.40359779215499247"/>
    <s v="XX"/>
    <s v="Unspecified"/>
    <s v="00000 - Unspecified AZ"/>
    <n v="2025"/>
    <n v="8079408.6100000003"/>
    <m/>
    <n v="137846.75"/>
    <n v="7941561.8600000003"/>
    <s v="G - 43 : 376 Mains, Cast Iron"/>
    <n v="1688"/>
    <n v="1688"/>
    <n v="1"/>
    <n v="8079408.6100000003"/>
    <n v="3260831.4769140366"/>
  </r>
  <r>
    <s v="202606"/>
    <s v="032"/>
    <s v="Gas"/>
    <s v="Gas Distribution Plant"/>
    <x v="3"/>
    <s v="Include"/>
    <s v="G385 - Indust Measr Reg Stat Equip"/>
    <x v="19"/>
    <n v="0.39278890683516676"/>
    <s v="XX"/>
    <s v="Unspecified"/>
    <s v="00000 - Unspecified AZ"/>
    <n v="2025"/>
    <n v="11317.74"/>
    <m/>
    <n v="228.49"/>
    <n v="11089.25"/>
    <s v="No Indexing"/>
    <n v="1"/>
    <n v="1"/>
    <n v="1"/>
    <n v="11317.74"/>
    <n v="4445.4827224446399"/>
  </r>
  <r>
    <s v="202606"/>
    <s v="032"/>
    <s v="Gas"/>
    <s v="Gas General Plant"/>
    <x v="0"/>
    <s v="Include"/>
    <s v="G392 - Transportation Equipment"/>
    <x v="3"/>
    <n v="0.43183290679129122"/>
    <s v="C2"/>
    <s v="Unspecified"/>
    <s v="00000 - Unspecified AZ"/>
    <n v="2025"/>
    <n v="66527.509999999995"/>
    <m/>
    <n v="1252.42"/>
    <n v="65275.09"/>
    <s v="No Indexing"/>
    <n v="1"/>
    <n v="1"/>
    <n v="1"/>
    <n v="66527.509999999995"/>
    <n v="28728.768024886693"/>
  </r>
  <r>
    <s v="202606"/>
    <s v="032"/>
    <s v="Gas"/>
    <s v="Gas Distribution Plant"/>
    <x v="0"/>
    <s v="Include"/>
    <s v="G383 - House Regulators"/>
    <x v="14"/>
    <n v="0.50413956378429226"/>
    <s v="XX"/>
    <s v="Unspecified"/>
    <s v="00000 - Unspecified AZ"/>
    <n v="2026"/>
    <n v="91392.76"/>
    <m/>
    <n v="643.66"/>
    <n v="90749.099999999991"/>
    <s v="G - 53 : 383 House Regulators"/>
    <n v="954"/>
    <n v="954"/>
    <n v="1"/>
    <n v="91392.76"/>
    <n v="46074.70615944251"/>
  </r>
  <r>
    <s v="202606"/>
    <s v="032"/>
    <s v="Gas"/>
    <s v="Gas Distribution Plant"/>
    <x v="0"/>
    <s v="Include"/>
    <s v="G384 - House Regulatory Install"/>
    <x v="0"/>
    <n v="0.35620879944303163"/>
    <s v="XX"/>
    <s v="Unspecified"/>
    <s v="00000 - Unspecified AZ"/>
    <n v="2026"/>
    <n v="120203.8"/>
    <m/>
    <n v="856.63"/>
    <n v="119347.17"/>
    <s v="G - 54 : 384 House Reg Installation"/>
    <n v="1947"/>
    <n v="1947"/>
    <n v="1"/>
    <n v="120203.8"/>
    <n v="42817.651286490283"/>
  </r>
  <r>
    <s v="202606"/>
    <s v="032"/>
    <s v="Gas"/>
    <s v="Gas General Plant"/>
    <x v="0"/>
    <s v="Include"/>
    <s v="G394 - Tool, Shop, and Garage Equip"/>
    <x v="12"/>
    <n v="0.34726061264282393"/>
    <s v="XX"/>
    <s v="Operations - AZ - Flagstaff"/>
    <s v="FLAGW - Flagstaff Operations/Warehouse"/>
    <n v="2025"/>
    <n v="54794.57"/>
    <m/>
    <n v="2183.66"/>
    <n v="52610.91"/>
    <s v="No Indexing"/>
    <n v="1"/>
    <n v="1"/>
    <n v="1"/>
    <n v="54794.57"/>
    <n v="19027.995947700099"/>
  </r>
  <r>
    <s v="202606"/>
    <s v="032"/>
    <s v="Gas"/>
    <s v="Gas Distribution Plant"/>
    <x v="3"/>
    <s v="Include"/>
    <s v="G385 - Indust Measr Reg Stat Equip"/>
    <x v="19"/>
    <n v="0.39278890683516676"/>
    <s v="XX"/>
    <s v="Unspecified"/>
    <s v="00000 - Unspecified AZ"/>
    <n v="2026"/>
    <n v="25311.39"/>
    <m/>
    <n v="123.91"/>
    <n v="25187.48"/>
    <s v="No Indexing"/>
    <n v="1"/>
    <n v="1"/>
    <n v="1"/>
    <n v="25311.39"/>
    <n v="9942.0332085785722"/>
  </r>
  <r>
    <s v="202606"/>
    <s v="032"/>
    <s v="Gas"/>
    <s v="Gas General Plant"/>
    <x v="0"/>
    <s v="Include"/>
    <s v="G398 - Miscellaneous Equipment"/>
    <x v="22"/>
    <n v="0.24374129646131953"/>
    <s v="XX"/>
    <s v="Operations - AZ - Lake Havasu"/>
    <s v="HAVAS - Havasu"/>
    <n v="2026"/>
    <n v="1849.64"/>
    <m/>
    <n v="18.34"/>
    <n v="1831.3000000000002"/>
    <s v="No Indexing"/>
    <n v="1"/>
    <n v="1"/>
    <n v="1"/>
    <n v="1849.64"/>
    <n v="450.83365158671506"/>
  </r>
  <r>
    <s v="202606"/>
    <s v="032"/>
    <s v="Gas"/>
    <s v="Gas General Plant"/>
    <x v="0"/>
    <s v="Include"/>
    <s v="G392 - Transportation Equipment"/>
    <x v="3"/>
    <n v="0.43183290679129122"/>
    <s v="C3"/>
    <s v="Unspecified"/>
    <s v="00000 - Unspecified AZ"/>
    <n v="2026"/>
    <n v="1126523.0900000001"/>
    <m/>
    <n v="15461.57"/>
    <n v="1111061.52"/>
    <s v="No Indexing"/>
    <n v="1"/>
    <n v="1"/>
    <n v="1"/>
    <n v="1126523.0900000001"/>
    <n v="486469.7405222074"/>
  </r>
  <r>
    <s v="202606"/>
    <s v="032"/>
    <s v="Gas"/>
    <s v="Gas General Plant"/>
    <x v="0"/>
    <s v="Include"/>
    <s v="G392 - Transportation Equipment"/>
    <x v="3"/>
    <n v="0.43183290679129122"/>
    <s v="C7"/>
    <s v="Unspecified"/>
    <s v="00000 - Unspecified AZ"/>
    <n v="2026"/>
    <n v="290443.08"/>
    <m/>
    <n v="2601.4899999999998"/>
    <n v="287841.59000000003"/>
    <s v="No Indexing"/>
    <n v="1"/>
    <n v="1"/>
    <n v="1"/>
    <n v="290443.08"/>
    <n v="125422.87949381555"/>
  </r>
  <r>
    <s v="202606"/>
    <s v="032"/>
    <s v="Gas"/>
    <s v="Gas Distribution Plant"/>
    <x v="0"/>
    <s v="Include"/>
    <s v="G374 - Land and Land Rights"/>
    <x v="23"/>
    <n v="-1.7269128751637088E-2"/>
    <s v="ES"/>
    <s v="Unspecified"/>
    <s v="00000 - Unspecified AZ"/>
    <n v="2020"/>
    <n v="5000"/>
    <m/>
    <n v="-5262.45"/>
    <n v="10262.450000000001"/>
    <s v="No Indexing"/>
    <n v="1"/>
    <n v="1"/>
    <n v="1"/>
    <n v="5000"/>
    <n v="-86.345643758185432"/>
  </r>
  <r>
    <s v="202606"/>
    <s v="032"/>
    <s v="Gas"/>
    <s v="Gas Distribution Plant"/>
    <x v="0"/>
    <s v="Include"/>
    <s v="G376 - Mains"/>
    <x v="13"/>
    <n v="0.40359779215499247"/>
    <s v="XX"/>
    <s v="Unspecified"/>
    <s v="00000 - Unspecified AZ"/>
    <n v="2015"/>
    <n v="1417566.09"/>
    <m/>
    <n v="314953.17"/>
    <n v="1102612.9200000002"/>
    <s v="G - 43 : 376 Mains, Cast Iron"/>
    <n v="1688"/>
    <n v="775"/>
    <n v="2.1800000000000002"/>
    <n v="3087550.4"/>
    <n v="1246128.5246072637"/>
  </r>
  <r>
    <s v="202606"/>
    <s v="032"/>
    <s v="Gas"/>
    <s v="Gas Distribution Plant"/>
    <x v="0"/>
    <s v="Include"/>
    <s v="G383 - House Regulators"/>
    <x v="14"/>
    <n v="0.50413956378429226"/>
    <s v="XX"/>
    <s v="Unspecified"/>
    <s v="00000 - Unspecified AZ"/>
    <n v="2013"/>
    <n v="134977.96"/>
    <m/>
    <n v="49587.31"/>
    <n v="85390.65"/>
    <s v="G - 53 : 383 House Regulators"/>
    <n v="954"/>
    <n v="443"/>
    <n v="2.15"/>
    <n v="290674.88"/>
    <n v="146540.70720625151"/>
  </r>
  <r>
    <s v="202606"/>
    <s v="032"/>
    <s v="Gas"/>
    <s v="Gas General Plant"/>
    <x v="0"/>
    <s v="Include"/>
    <s v="G396 - Power Operated Equipment"/>
    <x v="11"/>
    <n v="0.54297473900690851"/>
    <s v="XX"/>
    <s v="Operations - AZ - Lake Havasu"/>
    <s v="HAVAS - Havasu"/>
    <n v="2013"/>
    <n v="32740.880000000001"/>
    <m/>
    <n v="27936.45"/>
    <n v="4804.43"/>
    <s v="No Indexing"/>
    <n v="1"/>
    <n v="1"/>
    <n v="1"/>
    <n v="32740.880000000001"/>
    <n v="17777.470772856512"/>
  </r>
  <r>
    <s v="202606"/>
    <s v="032"/>
    <s v="Gas"/>
    <s v="Gas Transmission Plant"/>
    <x v="0"/>
    <s v="Include"/>
    <s v="G366 - Structures and Improvements"/>
    <x v="21"/>
    <n v="0.39290817265497768"/>
    <s v="XX"/>
    <s v="Unspecified"/>
    <s v="00000 - Unspecified AZ"/>
    <n v="2014"/>
    <n v="4773.2700000000004"/>
    <m/>
    <n v="1029.4100000000001"/>
    <n v="3743.8600000000006"/>
    <s v="G - 26 : 366 Structures &amp; Improvemt"/>
    <n v="673"/>
    <n v="438"/>
    <n v="1.54"/>
    <n v="7334.27"/>
    <n v="2881.6946234582233"/>
  </r>
  <r>
    <s v="202606"/>
    <s v="032"/>
    <s v="Gas"/>
    <s v="Gas Distribution Plant"/>
    <x v="0"/>
    <s v="Include"/>
    <s v="G378 - Measr and Reg Stat Equip-Gen"/>
    <x v="4"/>
    <n v="0.46834496815577242"/>
    <s v="XX"/>
    <s v="Unspecified"/>
    <s v="00000 - Unspecified AZ"/>
    <n v="2013"/>
    <n v="75874.759999999995"/>
    <m/>
    <n v="24722.79"/>
    <n v="51151.969999999994"/>
    <s v="G - 47 : 378 Meas &amp; Reg Sta Equip"/>
    <n v="1184"/>
    <n v="641"/>
    <n v="1.85"/>
    <n v="140149.32"/>
    <n v="65638.228812453162"/>
  </r>
  <r>
    <s v="202606"/>
    <s v="032"/>
    <s v="Gas"/>
    <s v="Gas Distribution Plant"/>
    <x v="0"/>
    <s v="Include"/>
    <s v="G380 - Services"/>
    <x v="7"/>
    <n v="0.41926855566498139"/>
    <s v="XX"/>
    <s v="Unspecified"/>
    <s v="00000 - Unspecified AZ"/>
    <n v="2012"/>
    <n v="5389698.5499999998"/>
    <m/>
    <n v="2292850.6800000002"/>
    <n v="3096847.8699999996"/>
    <s v="G - 49 : 380 Services, Steel"/>
    <n v="1036"/>
    <n v="575"/>
    <n v="1.8"/>
    <n v="9710830.7799999993"/>
    <n v="4071445.9954376444"/>
  </r>
  <r>
    <s v="202606"/>
    <s v="032"/>
    <s v="Gas"/>
    <s v="Gas Distribution Plant"/>
    <x v="0"/>
    <s v="Include"/>
    <s v="G385 - Indust Measr Reg Stat Equip"/>
    <x v="19"/>
    <n v="0.39278890683516676"/>
    <s v="XX"/>
    <s v="Unspecified"/>
    <s v="00000 - Unspecified AZ"/>
    <n v="2014"/>
    <n v="88423.46"/>
    <m/>
    <n v="29748.18"/>
    <n v="58675.280000000006"/>
    <s v="No Indexing"/>
    <n v="1"/>
    <n v="1"/>
    <n v="1"/>
    <n v="88423.46"/>
    <n v="34731.754191983098"/>
  </r>
  <r>
    <s v="202606"/>
    <s v="032"/>
    <s v="Gas"/>
    <s v="Gas General Plant"/>
    <x v="0"/>
    <s v="Include"/>
    <s v="G396 - Power Operated Equipment"/>
    <x v="11"/>
    <n v="0.54297473900690851"/>
    <s v="XX"/>
    <s v="Operations - AZ - Prescott"/>
    <s v="PRESC - Prescott"/>
    <n v="2015"/>
    <n v="43990.64"/>
    <m/>
    <n v="25804.02"/>
    <n v="18186.62"/>
    <s v="No Indexing"/>
    <n v="1"/>
    <n v="1"/>
    <n v="1"/>
    <n v="43990.64"/>
    <n v="23885.806272746871"/>
  </r>
  <r>
    <s v="202606"/>
    <s v="032"/>
    <s v="Gas"/>
    <s v="Gas Distribution Plant"/>
    <x v="0"/>
    <s v="Include"/>
    <s v="G383 - House Regulators"/>
    <x v="14"/>
    <n v="0.50413956378429226"/>
    <s v="XX"/>
    <s v="Unspecified"/>
    <s v="00000 - Unspecified AZ"/>
    <n v="2012"/>
    <n v="95075.77"/>
    <m/>
    <n v="37618.300000000003"/>
    <n v="57457.47"/>
    <s v="G - 53 : 383 House Regulators"/>
    <n v="954"/>
    <n v="438"/>
    <n v="2.1800000000000002"/>
    <n v="207082.84"/>
    <n v="104398.65262481238"/>
  </r>
  <r>
    <s v="202606"/>
    <s v="032"/>
    <s v="Gas"/>
    <s v="Gas Distribution Plant"/>
    <x v="0"/>
    <s v="Include"/>
    <s v="G376 - Mains"/>
    <x v="13"/>
    <n v="0.40359779215499247"/>
    <s v="XX"/>
    <s v="Unspecified"/>
    <s v="00000 - Unspecified AZ"/>
    <n v="2012"/>
    <n v="3533546.14"/>
    <m/>
    <n v="1033419.2"/>
    <n v="2500126.9400000004"/>
    <s v="G - 43 : 376 Mains, Cast Iron"/>
    <n v="1688"/>
    <n v="695"/>
    <n v="2.4300000000000002"/>
    <n v="8582195.5199999996"/>
    <n v="3463755.1637144675"/>
  </r>
  <r>
    <s v="202606"/>
    <s v="032"/>
    <s v="Gas"/>
    <s v="Gas Distribution Plant"/>
    <x v="0"/>
    <s v="Include"/>
    <s v="G381 - Meters"/>
    <x v="1"/>
    <n v="0.1701755990530332"/>
    <s v="XX"/>
    <s v="Unspecified"/>
    <s v="00000 - Unspecified AZ"/>
    <n v="2010"/>
    <n v="203955.17"/>
    <m/>
    <n v="45158.04"/>
    <n v="158797.13"/>
    <s v="G - 51 : 381 Meters"/>
    <n v="352"/>
    <n v="252"/>
    <n v="1.4"/>
    <n v="284889.76"/>
    <n v="48481.285572074856"/>
  </r>
  <r>
    <s v="202606"/>
    <s v="032"/>
    <s v="Gas"/>
    <s v="Gas Distribution Plant"/>
    <x v="0"/>
    <s v="Include"/>
    <s v="G385 - Indust Measr Reg Stat Equip"/>
    <x v="19"/>
    <n v="0.39278890683516676"/>
    <s v="XX"/>
    <s v="Unspecified"/>
    <s v="00000 - Unspecified AZ"/>
    <n v="2011"/>
    <n v="107873.86"/>
    <m/>
    <n v="47380.15"/>
    <n v="60493.71"/>
    <s v="No Indexing"/>
    <n v="1"/>
    <n v="1"/>
    <n v="1"/>
    <n v="107873.86"/>
    <n v="42371.655545489826"/>
  </r>
  <r>
    <s v="202606"/>
    <s v="032"/>
    <s v="Gas"/>
    <s v="Gas General Plant"/>
    <x v="0"/>
    <s v="Include"/>
    <s v="G390 - Structures and Improvements"/>
    <x v="2"/>
    <n v="0.24904501540006124"/>
    <s v="XX"/>
    <s v="Operations - AZ - Prescott"/>
    <s v="PRESC - Prescott"/>
    <n v="2011"/>
    <n v="6266.91"/>
    <m/>
    <n v="3038.94"/>
    <n v="3227.97"/>
    <s v="B - 2 :   Reinf. Conc. Bldg. Const."/>
    <n v="675"/>
    <n v="435"/>
    <n v="1.55"/>
    <n v="9724.52"/>
    <n v="2421.8432331582035"/>
  </r>
  <r>
    <s v="202606"/>
    <s v="032"/>
    <s v="Gas"/>
    <s v="Gas General Plant"/>
    <x v="0"/>
    <s v="Include"/>
    <s v="G397 - Communication Equipment"/>
    <x v="5"/>
    <n v="0.45288665983949944"/>
    <s v="XX"/>
    <s v="Operations - AZ - Kingman"/>
    <s v="KINGM - Kingman"/>
    <n v="2012"/>
    <n v="2086.88"/>
    <m/>
    <n v="2076.87"/>
    <n v="10.010000000000218"/>
    <s v="No Indexing"/>
    <n v="1"/>
    <n v="1"/>
    <n v="1"/>
    <n v="2086.88"/>
    <n v="945.12011268585468"/>
  </r>
  <r>
    <s v="202606"/>
    <s v="032"/>
    <s v="Gas"/>
    <s v="Gas Distribution Plant"/>
    <x v="0"/>
    <s v="Include"/>
    <s v="G380 - Services"/>
    <x v="7"/>
    <n v="0.41926855566498139"/>
    <s v="XX"/>
    <s v="Unspecified"/>
    <s v="00000 - Unspecified AZ"/>
    <n v="2004"/>
    <n v="6707991.21"/>
    <m/>
    <n v="4764869.6500000004"/>
    <n v="1943121.5599999996"/>
    <s v="G - 49 : 380 Services, Steel"/>
    <n v="1036"/>
    <n v="368"/>
    <n v="2.82"/>
    <n v="18884453.52"/>
    <n v="7917657.5518528735"/>
  </r>
  <r>
    <s v="202606"/>
    <s v="032"/>
    <s v="Gas"/>
    <s v="Gas General Plant"/>
    <x v="0"/>
    <s v="Include"/>
    <s v="G392 - Transportation Equipment"/>
    <x v="3"/>
    <n v="0.43183290679129122"/>
    <s v="C9"/>
    <s v="Unspecified"/>
    <s v="00000 - Unspecified AZ"/>
    <n v="2010"/>
    <n v="24905.01"/>
    <m/>
    <n v="20268.689999999999"/>
    <n v="4636.32"/>
    <s v="No Indexing"/>
    <n v="1"/>
    <n v="1"/>
    <n v="1"/>
    <n v="24905.01"/>
    <n v="10754.802861966175"/>
  </r>
  <r>
    <s v="202606"/>
    <s v="032"/>
    <s v="Gas"/>
    <s v="Gas General Plant"/>
    <x v="0"/>
    <s v="Include"/>
    <s v="G391 - Office Furniture and Equip"/>
    <x v="16"/>
    <n v="0.55164661503469203"/>
    <s v="OE"/>
    <s v="Operations - AZ - Prescott"/>
    <s v="PRESC - Prescott"/>
    <n v="2015"/>
    <n v="71411.5"/>
    <m/>
    <n v="47980.5"/>
    <n v="23431"/>
    <s v="No Indexing"/>
    <n v="1"/>
    <n v="1"/>
    <n v="1"/>
    <n v="71411.5"/>
    <n v="39393.91224954991"/>
  </r>
  <r>
    <s v="202606"/>
    <s v="032"/>
    <s v="Gas"/>
    <s v="Gas General Plant"/>
    <x v="0"/>
    <s v="Include"/>
    <s v="G392 - Transportation Equipment"/>
    <x v="3"/>
    <n v="0.43183290679129122"/>
    <s v="C9"/>
    <s v="Unspecified"/>
    <s v="00000 - Unspecified AZ"/>
    <n v="2014"/>
    <n v="77149.58"/>
    <m/>
    <n v="49292.94"/>
    <n v="27856.639999999999"/>
    <s v="No Indexing"/>
    <n v="1"/>
    <n v="1"/>
    <n v="1"/>
    <n v="77149.58"/>
    <n v="33315.727389127263"/>
  </r>
  <r>
    <s v="202606"/>
    <s v="032"/>
    <s v="Gas"/>
    <s v="Gas Distribution Plant"/>
    <x v="0"/>
    <s v="Include"/>
    <s v="G376 - Mains"/>
    <x v="13"/>
    <n v="0.40359779215499247"/>
    <s v="XX"/>
    <s v="Unspecified"/>
    <s v="00000 - Unspecified AZ"/>
    <n v="2007"/>
    <n v="7190986.8200000003"/>
    <m/>
    <n v="2967067.49"/>
    <n v="4223919.33"/>
    <s v="G - 43 : 376 Mains, Cast Iron"/>
    <n v="1688"/>
    <n v="448"/>
    <n v="3.77"/>
    <n v="27094611.050000001"/>
    <n v="10935325.199078262"/>
  </r>
  <r>
    <s v="202606"/>
    <s v="032"/>
    <s v="Gas"/>
    <s v="Gas Distribution Plant"/>
    <x v="0"/>
    <s v="Include"/>
    <s v="G376 - Mains"/>
    <x v="13"/>
    <n v="0.40359779215499247"/>
    <s v="XX"/>
    <s v="Unspecified"/>
    <s v="00000 - Unspecified AZ"/>
    <n v="1990"/>
    <n v="2557002.89"/>
    <m/>
    <n v="1959140.7"/>
    <n v="597862.19000000018"/>
    <s v="G - 43 : 376 Mains, Cast Iron"/>
    <n v="1688"/>
    <n v="278"/>
    <n v="6.07"/>
    <n v="15525974.380000001"/>
    <n v="6266248.9808229785"/>
  </r>
  <r>
    <s v="202606"/>
    <s v="032"/>
    <s v="Gas"/>
    <s v="Gas Distribution Plant"/>
    <x v="0"/>
    <s v="Include"/>
    <s v="G376 - Mains"/>
    <x v="13"/>
    <n v="0.40359779215499247"/>
    <s v="XX"/>
    <s v="Unspecified"/>
    <s v="00000 - Unspecified AZ"/>
    <n v="1952"/>
    <n v="42319.24"/>
    <m/>
    <n v="42071.64"/>
    <n v="247.59999999999854"/>
    <s v="G - 43 : 376 Mains, Cast Iron"/>
    <n v="1688"/>
    <n v="57"/>
    <n v="29.61"/>
    <n v="1253243.46"/>
    <n v="505806.29348868359"/>
  </r>
  <r>
    <s v="202606"/>
    <s v="032"/>
    <s v="Gas"/>
    <s v="Gas Distribution Plant"/>
    <x v="0"/>
    <s v="Include"/>
    <s v="G376 - Mains"/>
    <x v="13"/>
    <n v="0.40359779215499247"/>
    <s v="XX"/>
    <s v="Unspecified"/>
    <s v="00000 - Unspecified AZ"/>
    <n v="1996"/>
    <n v="1042122.4"/>
    <m/>
    <n v="686776.92"/>
    <n v="355345.48"/>
    <s v="G - 43 : 376 Mains, Cast Iron"/>
    <n v="1688"/>
    <n v="286"/>
    <n v="5.9"/>
    <n v="6150708.4299999997"/>
    <n v="2482412.3425371"/>
  </r>
  <r>
    <s v="202606"/>
    <s v="032"/>
    <s v="Gas"/>
    <s v="Gas Distribution Plant"/>
    <x v="0"/>
    <s v="Include"/>
    <s v="G376 - Mains"/>
    <x v="13"/>
    <n v="0.40359779215499247"/>
    <s v="XX"/>
    <s v="Unspecified"/>
    <s v="00000 - Unspecified AZ"/>
    <n v="1973"/>
    <n v="169617.74"/>
    <m/>
    <n v="159951.57"/>
    <n v="9666.1699999999837"/>
    <s v="G - 43 : 376 Mains, Cast Iron"/>
    <n v="1688"/>
    <n v="100"/>
    <n v="16.88"/>
    <n v="2863147.45"/>
    <n v="1155559.9894341968"/>
  </r>
  <r>
    <s v="202606"/>
    <s v="032"/>
    <s v="Gas"/>
    <s v="Gas Distribution Plant"/>
    <x v="0"/>
    <s v="Include"/>
    <s v="G379 - Measr and Reg Stat Equip-Cty"/>
    <x v="10"/>
    <n v="0.3380707986361931"/>
    <s v="XX"/>
    <s v="Unspecified"/>
    <s v="00000 - Unspecified AZ"/>
    <n v="1985"/>
    <n v="5957.65"/>
    <m/>
    <n v="3788.81"/>
    <n v="2168.8399999999997"/>
    <s v="G - 48 : 379 Meas&amp;Reg Sta Eq-City G"/>
    <n v="1223"/>
    <n v="244"/>
    <n v="5.01"/>
    <n v="29861.5"/>
    <n v="10095.30115347468"/>
  </r>
  <r>
    <s v="202606"/>
    <s v="032"/>
    <s v="Gas"/>
    <s v="Gas Distribution Plant"/>
    <x v="0"/>
    <s v="Include"/>
    <s v="G380 - Services"/>
    <x v="7"/>
    <n v="0.41926855566498139"/>
    <s v="XX"/>
    <s v="Unspecified"/>
    <s v="00000 - Unspecified AZ"/>
    <n v="1997"/>
    <n v="3057452.19"/>
    <m/>
    <n v="2683082.73"/>
    <n v="374369.45999999996"/>
    <s v="G - 49 : 380 Services, Steel"/>
    <n v="1036"/>
    <n v="301"/>
    <n v="3.44"/>
    <n v="10523323.82"/>
    <n v="4412098.7788062943"/>
  </r>
  <r>
    <s v="202606"/>
    <s v="032"/>
    <s v="Gas"/>
    <s v="Gas Distribution Plant"/>
    <x v="0"/>
    <s v="Include"/>
    <s v="G380 - Services"/>
    <x v="7"/>
    <n v="0.41926855566498139"/>
    <s v="XX"/>
    <s v="Unspecified"/>
    <s v="00000 - Unspecified AZ"/>
    <n v="1992"/>
    <n v="281899.02"/>
    <m/>
    <n v="265892.53000000003"/>
    <n v="16006.489999999991"/>
    <s v="G - 49 : 380 Services, Steel"/>
    <n v="1036"/>
    <n v="278"/>
    <n v="3.73"/>
    <n v="1050530.1599999999"/>
    <n v="440454.26286570175"/>
  </r>
  <r>
    <s v="202606"/>
    <s v="032"/>
    <s v="Gas"/>
    <s v="Gas Distribution Plant"/>
    <x v="0"/>
    <s v="Include"/>
    <s v="G379 - Measr and Reg Stat Equip-Cty"/>
    <x v="10"/>
    <n v="0.3380707986361931"/>
    <s v="XX"/>
    <s v="Unspecified"/>
    <s v="00000 - Unspecified AZ"/>
    <n v="1979"/>
    <n v="2829.47"/>
    <m/>
    <n v="1985.11"/>
    <n v="844.3599999999999"/>
    <s v="G - 48 : 379 Meas&amp;Reg Sta Eq-City G"/>
    <n v="1223"/>
    <n v="187"/>
    <n v="6.54"/>
    <n v="18505.04"/>
    <n v="6256.0136515946988"/>
  </r>
  <r>
    <s v="202606"/>
    <s v="032"/>
    <s v="Gas"/>
    <s v="Gas Distribution Plant"/>
    <x v="0"/>
    <s v="Include"/>
    <s v="G379 - Measr and Reg Stat Equip-Cty"/>
    <x v="10"/>
    <n v="0.3380707986361931"/>
    <s v="XX"/>
    <s v="Unspecified"/>
    <s v="00000 - Unspecified AZ"/>
    <n v="1966"/>
    <n v="81.12"/>
    <m/>
    <n v="66.010000000000005"/>
    <n v="15.11"/>
    <s v="G - 48 : 379 Meas&amp;Reg Sta Eq-City G"/>
    <n v="1223"/>
    <n v="68"/>
    <n v="17.989999999999998"/>
    <n v="1458.97"/>
    <n v="493.23515308624667"/>
  </r>
  <r>
    <s v="202606"/>
    <s v="032"/>
    <s v="Gas"/>
    <s v="Gas Distribution Plant"/>
    <x v="0"/>
    <s v="Include"/>
    <s v="G380 - Services"/>
    <x v="7"/>
    <n v="0.41926855566498139"/>
    <s v="XX"/>
    <s v="Unspecified"/>
    <s v="00000 - Unspecified AZ"/>
    <n v="1970"/>
    <n v="51066.43"/>
    <m/>
    <n v="51042.06"/>
    <n v="24.370000000002619"/>
    <s v="G - 49 : 380 Services, Steel"/>
    <n v="1036"/>
    <n v="84"/>
    <n v="12.33"/>
    <n v="629819.30000000005"/>
    <n v="264063.42824092961"/>
  </r>
  <r>
    <s v="202606"/>
    <s v="032"/>
    <s v="Gas"/>
    <s v="Gas Distribution Plant"/>
    <x v="0"/>
    <s v="Include"/>
    <s v="G380 - Services"/>
    <x v="7"/>
    <n v="0.41926855566498139"/>
    <s v="XX"/>
    <s v="Unspecified"/>
    <s v="00000 - Unspecified AZ"/>
    <n v="1978"/>
    <n v="137557.26"/>
    <m/>
    <n v="137084.31"/>
    <n v="472.95000000001164"/>
    <s v="G - 49 : 380 Services, Steel"/>
    <n v="1036"/>
    <n v="161"/>
    <n v="6.43"/>
    <n v="885151.06"/>
    <n v="371116.00647152733"/>
  </r>
  <r>
    <s v="202606"/>
    <s v="032"/>
    <s v="Gas"/>
    <s v="Gas Distribution Plant"/>
    <x v="0"/>
    <s v="Include"/>
    <s v="G376 - Mains"/>
    <x v="13"/>
    <n v="0.40359779215499247"/>
    <s v="XX"/>
    <s v="Unspecified"/>
    <s v="00000 - Unspecified AZ"/>
    <n v="1983"/>
    <n v="249152.03"/>
    <m/>
    <n v="214280.08"/>
    <n v="34871.950000000012"/>
    <s v="G - 43 : 376 Mains, Cast Iron"/>
    <n v="1688"/>
    <n v="245"/>
    <n v="6.89"/>
    <n v="1716606.64"/>
    <n v="692818.64990259998"/>
  </r>
  <r>
    <s v="202606"/>
    <s v="032"/>
    <s v="Gas"/>
    <s v="Gas Distribution Plant"/>
    <x v="0"/>
    <s v="Include"/>
    <s v="G376 - Mains"/>
    <x v="13"/>
    <n v="0.40359779215499247"/>
    <s v="XX"/>
    <s v="Unspecified"/>
    <s v="00000 - Unspecified AZ"/>
    <n v="1978"/>
    <n v="142124.09"/>
    <m/>
    <n v="129054.43"/>
    <n v="13069.660000000003"/>
    <s v="G - 43 : 376 Mains, Cast Iron"/>
    <n v="1688"/>
    <n v="180"/>
    <n v="9.3800000000000008"/>
    <n v="1332808.1299999999"/>
    <n v="537918.4186342241"/>
  </r>
  <r>
    <s v="202606"/>
    <s v="032"/>
    <s v="Gas"/>
    <s v="Gas Distribution Plant"/>
    <x v="0"/>
    <s v="Include"/>
    <s v="G379 - Measr and Reg Stat Equip-Cty"/>
    <x v="10"/>
    <n v="0.3380707986361931"/>
    <s v="XX"/>
    <s v="Unspecified"/>
    <s v="00000 - Unspecified AZ"/>
    <n v="1976"/>
    <n v="5631.1"/>
    <m/>
    <n v="4116.7"/>
    <n v="1514.4000000000005"/>
    <s v="G - 48 : 379 Meas&amp;Reg Sta Eq-City G"/>
    <n v="1223"/>
    <n v="147"/>
    <n v="8.32"/>
    <n v="46849.22"/>
    <n v="15838.353220882711"/>
  </r>
  <r>
    <s v="202606"/>
    <s v="032"/>
    <s v="Gas"/>
    <s v="Gas Distribution Plant"/>
    <x v="0"/>
    <s v="Include"/>
    <s v="G379 - Measr and Reg Stat Equip-Cty"/>
    <x v="10"/>
    <n v="0.3380707986361931"/>
    <s v="XX"/>
    <s v="Unspecified"/>
    <s v="00000 - Unspecified AZ"/>
    <n v="1994"/>
    <n v="131877.07999999999"/>
    <m/>
    <n v="68789.070000000007"/>
    <n v="63088.00999999998"/>
    <s v="G - 48 : 379 Meas&amp;Reg Sta Eq-City G"/>
    <n v="1223"/>
    <n v="308"/>
    <n v="3.97"/>
    <n v="523654.77"/>
    <n v="177032.38630355202"/>
  </r>
  <r>
    <s v="202606"/>
    <s v="032"/>
    <s v="Gas"/>
    <s v="Gas Distribution Plant"/>
    <x v="0"/>
    <s v="Include"/>
    <s v="G376 - Mains"/>
    <x v="13"/>
    <n v="0.40359779215499247"/>
    <s v="XX"/>
    <s v="Unspecified"/>
    <s v="00000 - Unspecified AZ"/>
    <n v="1962"/>
    <n v="114875.72"/>
    <m/>
    <n v="112814.21"/>
    <n v="2061.5099999999948"/>
    <s v="G - 43 : 376 Mains, Cast Iron"/>
    <n v="1688"/>
    <n v="81"/>
    <n v="20.84"/>
    <n v="2393953.2799999998"/>
    <n v="966194.25833020243"/>
  </r>
  <r>
    <s v="202606"/>
    <s v="032"/>
    <s v="Gas"/>
    <s v="Gas Distribution Plant"/>
    <x v="0"/>
    <s v="Include"/>
    <s v="G378 - Measr and Reg Stat Equip-Gen"/>
    <x v="4"/>
    <n v="0.46834496815577242"/>
    <s v="XX"/>
    <s v="Unspecified"/>
    <s v="00000 - Unspecified AZ"/>
    <n v="1967"/>
    <n v="1890.77"/>
    <m/>
    <n v="1859.84"/>
    <n v="30.930000000000064"/>
    <s v="G - 47 : 378 Meas &amp; Reg Sta Equip"/>
    <n v="1184"/>
    <n v="72"/>
    <n v="16.440000000000001"/>
    <n v="31092.66"/>
    <n v="14562.09085757826"/>
  </r>
  <r>
    <s v="202606"/>
    <s v="032"/>
    <s v="Gas"/>
    <s v="Gas Distribution Plant"/>
    <x v="0"/>
    <s v="Include"/>
    <s v="G378 - Measr and Reg Stat Equip-Gen"/>
    <x v="4"/>
    <n v="0.46834496815577242"/>
    <s v="XX"/>
    <s v="Unspecified"/>
    <s v="00000 - Unspecified AZ"/>
    <n v="2002"/>
    <n v="29471.23"/>
    <m/>
    <n v="18519.96"/>
    <n v="10951.27"/>
    <s v="G - 47 : 378 Meas &amp; Reg Sta Equip"/>
    <n v="1184"/>
    <n v="367"/>
    <n v="3.23"/>
    <n v="95078.85"/>
    <n v="44529.700975537467"/>
  </r>
  <r>
    <s v="202606"/>
    <s v="032"/>
    <s v="Gas"/>
    <s v="Gas Distribution Plant"/>
    <x v="0"/>
    <s v="Include"/>
    <s v="G378 - Measr and Reg Stat Equip-Gen"/>
    <x v="4"/>
    <n v="0.46834496815577242"/>
    <s v="XX"/>
    <s v="Unspecified"/>
    <s v="00000 - Unspecified AZ"/>
    <n v="1982"/>
    <n v="2959.08"/>
    <m/>
    <n v="2756.23"/>
    <n v="202.84999999999991"/>
    <s v="G - 47 : 378 Meas &amp; Reg Sta Equip"/>
    <n v="1184"/>
    <n v="246"/>
    <n v="4.8099999999999996"/>
    <n v="14242.08"/>
    <n v="6670.2065040719635"/>
  </r>
  <r>
    <s v="202606"/>
    <s v="032"/>
    <s v="Gas"/>
    <s v="Gas General Plant"/>
    <x v="0"/>
    <s v="Include"/>
    <s v="G392 - Transportation Equipment"/>
    <x v="3"/>
    <n v="0.43183290679129122"/>
    <s v="C1"/>
    <s v="Unspecified"/>
    <s v="00000 - Unspecified AZ"/>
    <n v="2012"/>
    <n v="93396.49"/>
    <m/>
    <n v="93396.49"/>
    <n v="0"/>
    <s v="No Indexing"/>
    <n v="1"/>
    <n v="1"/>
    <n v="1"/>
    <n v="93396.49"/>
    <n v="40331.677760803766"/>
  </r>
  <r>
    <s v="202606"/>
    <s v="032"/>
    <s v="Gas"/>
    <s v="Gas Distribution Plant"/>
    <x v="0"/>
    <s v="Include"/>
    <s v="G378 - Measr and Reg Stat Equip-Gen"/>
    <x v="4"/>
    <n v="0.46834496815577242"/>
    <s v="XX"/>
    <s v="Unspecified"/>
    <s v="00000 - Unspecified AZ"/>
    <n v="2008"/>
    <n v="326658.49"/>
    <m/>
    <n v="153329.79999999999"/>
    <n v="173328.69"/>
    <s v="G - 47 : 378 Meas &amp; Reg Sta Equip"/>
    <n v="1184"/>
    <n v="566"/>
    <n v="2.09"/>
    <n v="683328.01"/>
    <n v="320033.23508339736"/>
  </r>
  <r>
    <s v="202606"/>
    <s v="032"/>
    <s v="Gas"/>
    <s v="Gas General Plant"/>
    <x v="0"/>
    <s v="Include"/>
    <s v="G394 - Tool, Shop, and Garage Equip"/>
    <x v="12"/>
    <n v="0.34726061264282393"/>
    <s v="XX"/>
    <s v="Operations - AZ - Show Low"/>
    <s v="SHOWL - Show Low"/>
    <n v="2016"/>
    <n v="23888.27"/>
    <m/>
    <n v="8934.6299999999992"/>
    <n v="14953.640000000001"/>
    <s v="No Indexing"/>
    <n v="1"/>
    <n v="1"/>
    <n v="1"/>
    <n v="23888.27"/>
    <n v="8295.4552751771917"/>
  </r>
  <r>
    <s v="202606"/>
    <s v="032"/>
    <s v="Gas"/>
    <s v="Gas Distribution Plant"/>
    <x v="0"/>
    <s v="Include"/>
    <s v="G378 - Measr and Reg Stat Equip-Gen"/>
    <x v="4"/>
    <n v="0.46834496815577242"/>
    <s v="XX"/>
    <s v="Unspecified"/>
    <s v="00000 - Unspecified AZ"/>
    <n v="2016"/>
    <n v="73434.2"/>
    <m/>
    <n v="17658.48"/>
    <n v="55775.72"/>
    <s v="G - 47 : 378 Meas &amp; Reg Sta Equip"/>
    <n v="1184"/>
    <n v="657"/>
    <n v="1.8"/>
    <n v="132338.04"/>
    <n v="61979.855129597338"/>
  </r>
  <r>
    <s v="202606"/>
    <s v="032"/>
    <s v="Gas"/>
    <s v="Gas Distribution Plant"/>
    <x v="0"/>
    <s v="Include"/>
    <s v="G384 - House Regulatory Install"/>
    <x v="0"/>
    <n v="0.35620879944303163"/>
    <s v="XX"/>
    <s v="Unspecified"/>
    <s v="00000 - Unspecified AZ"/>
    <n v="2017"/>
    <n v="149155.1"/>
    <m/>
    <n v="36554.769999999997"/>
    <n v="112600.33000000002"/>
    <s v="G - 54 : 384 House Reg Installation"/>
    <n v="1947"/>
    <n v="879"/>
    <n v="2.2200000000000002"/>
    <n v="330381.09000000003"/>
    <n v="117684.65142758019"/>
  </r>
  <r>
    <s v="202606"/>
    <s v="032"/>
    <s v="Gas"/>
    <s v="Gas Distribution Plant"/>
    <x v="0"/>
    <s v="Include"/>
    <s v="G378 - Measr and Reg Stat Equip-Gen"/>
    <x v="4"/>
    <n v="0.46834496815577242"/>
    <s v="XX"/>
    <s v="Unspecified"/>
    <s v="00000 - Unspecified AZ"/>
    <n v="1983"/>
    <n v="4631.33"/>
    <m/>
    <n v="4281.1099999999997"/>
    <n v="350.22000000000025"/>
    <s v="G - 47 : 378 Meas &amp; Reg Sta Equip"/>
    <n v="1184"/>
    <n v="246"/>
    <n v="4.8099999999999996"/>
    <n v="22290.63"/>
    <n v="10439.704397522106"/>
  </r>
  <r>
    <s v="202606"/>
    <s v="032"/>
    <s v="Gas"/>
    <s v="Gas Distribution Plant"/>
    <x v="0"/>
    <s v="Include"/>
    <s v="G374 - Land and Land Rights"/>
    <x v="23"/>
    <n v="-1.7269128751637088E-2"/>
    <s v="LD"/>
    <s v="Unspecified"/>
    <s v="00000 - Unspecified AZ"/>
    <n v="2000"/>
    <n v="11934.13"/>
    <m/>
    <n v="0"/>
    <n v="11934.13"/>
    <s v="No Indexing"/>
    <n v="1"/>
    <n v="1"/>
    <n v="1"/>
    <n v="11934.13"/>
    <n v="-206.09202750877469"/>
  </r>
  <r>
    <s v="202606"/>
    <s v="032"/>
    <s v="Gas"/>
    <s v="Gas Distribution Plant"/>
    <x v="0"/>
    <s v="Include"/>
    <s v="G375 - Structures and Improvements"/>
    <x v="9"/>
    <n v="0.14703551036705884"/>
    <s v="XX"/>
    <s v="Unspecified"/>
    <s v="00000 - Unspecified AZ"/>
    <n v="1985"/>
    <n v="1334"/>
    <m/>
    <n v="798.26"/>
    <n v="535.74"/>
    <s v="G - 42 : 375 Structures &amp; Improvmnt"/>
    <n v="673"/>
    <n v="226"/>
    <n v="2.98"/>
    <n v="3972.49"/>
    <n v="584.09709457803751"/>
  </r>
  <r>
    <s v="202606"/>
    <s v="032"/>
    <s v="Gas"/>
    <s v="Gas Distribution Plant"/>
    <x v="0"/>
    <s v="Include"/>
    <s v="G378 - Measr and Reg Stat Equip-Gen"/>
    <x v="4"/>
    <n v="0.46834496815577242"/>
    <s v="XX"/>
    <s v="Unspecified"/>
    <s v="00000 - Unspecified AZ"/>
    <n v="2009"/>
    <n v="529166.89"/>
    <m/>
    <n v="233389.49"/>
    <n v="295777.40000000002"/>
    <s v="G - 47 : 378 Meas &amp; Reg Sta Equip"/>
    <n v="1184"/>
    <n v="535"/>
    <n v="2.21"/>
    <n v="1171090.8400000001"/>
    <n v="548474.50216731685"/>
  </r>
  <r>
    <s v="202606"/>
    <s v="032"/>
    <s v="Gas"/>
    <s v="Gas General Plant"/>
    <x v="0"/>
    <s v="Include"/>
    <s v="G394 - Tool, Shop, and Garage Equip"/>
    <x v="12"/>
    <n v="0.34726061264282393"/>
    <s v="XX"/>
    <s v="Operations - AZ - Show Low"/>
    <s v="SHOWL - Show Low"/>
    <n v="2005"/>
    <n v="18656.29"/>
    <m/>
    <n v="15101.22"/>
    <n v="3555.0700000000015"/>
    <s v="No Indexing"/>
    <n v="1"/>
    <n v="1"/>
    <n v="1"/>
    <n v="18656.29"/>
    <n v="6478.5946950421903"/>
  </r>
  <r>
    <s v="202606"/>
    <s v="032"/>
    <s v="Gas"/>
    <s v="Gas Distribution Plant"/>
    <x v="0"/>
    <s v="Include"/>
    <s v="G387 - Other Equipment"/>
    <x v="8"/>
    <n v="0.71279521796502854"/>
    <s v="XX"/>
    <s v="Unspecified"/>
    <s v="00000 - Unspecified AZ"/>
    <n v="2002"/>
    <n v="59662.91"/>
    <m/>
    <n v="46777.52"/>
    <n v="12885.390000000007"/>
    <s v="No Indexing"/>
    <n v="1"/>
    <n v="1"/>
    <n v="1"/>
    <n v="59662.91"/>
    <n v="42527.436937877887"/>
  </r>
  <r>
    <s v="202606"/>
    <s v="032"/>
    <s v="Gas"/>
    <s v="Gas Distribution Plant"/>
    <x v="0"/>
    <s v="Include"/>
    <s v="G387 - Other Equipment"/>
    <x v="8"/>
    <n v="0.71279521796502854"/>
    <s v="XX"/>
    <s v="Unspecified"/>
    <s v="00000 - Unspecified AZ"/>
    <n v="1999"/>
    <n v="23661.77"/>
    <m/>
    <n v="20643.509999999998"/>
    <n v="3018.260000000002"/>
    <s v="No Indexing"/>
    <n v="1"/>
    <n v="1"/>
    <n v="1"/>
    <n v="23661.77"/>
    <n v="16865.996504588373"/>
  </r>
  <r>
    <s v="202606"/>
    <s v="032"/>
    <s v="Gas"/>
    <s v="Gas Distribution Plant"/>
    <x v="0"/>
    <s v="Include"/>
    <s v="G387 - Other Equipment"/>
    <x v="8"/>
    <n v="0.71279521796502854"/>
    <s v="XX"/>
    <s v="Unspecified"/>
    <s v="00000 - Unspecified AZ"/>
    <n v="1996"/>
    <n v="56995.92"/>
    <m/>
    <n v="53088.1"/>
    <n v="3907.8199999999997"/>
    <s v="No Indexing"/>
    <n v="1"/>
    <n v="1"/>
    <n v="1"/>
    <n v="56995.92"/>
    <n v="40626.419219517331"/>
  </r>
  <r>
    <s v="202606"/>
    <s v="032"/>
    <s v="Gas"/>
    <s v="Gas Distribution Plant"/>
    <x v="0"/>
    <s v="Include"/>
    <s v="G387 - Other Equipment"/>
    <x v="8"/>
    <n v="0.71279521796502854"/>
    <s v="XX"/>
    <s v="Unspecified"/>
    <s v="00000 - Unspecified AZ"/>
    <n v="1970"/>
    <n v="13006.42"/>
    <m/>
    <n v="13006.42"/>
    <n v="0"/>
    <s v="No Indexing"/>
    <n v="1"/>
    <n v="1"/>
    <n v="1"/>
    <n v="13006.42"/>
    <n v="9270.9139788447064"/>
  </r>
  <r>
    <s v="202606"/>
    <s v="032"/>
    <s v="Gas"/>
    <s v="Gas Distribution Plant"/>
    <x v="0"/>
    <s v="Include"/>
    <s v="G385 - Indust Measr Reg Stat Equip"/>
    <x v="19"/>
    <n v="0.39278890683516676"/>
    <s v="XX"/>
    <s v="Unspecified"/>
    <s v="00000 - Unspecified AZ"/>
    <n v="1989"/>
    <n v="4509.6899999999996"/>
    <m/>
    <n v="4176.2299999999996"/>
    <n v="333.46000000000004"/>
    <s v="No Indexing"/>
    <n v="1"/>
    <n v="1"/>
    <n v="1"/>
    <n v="4509.6899999999996"/>
    <n v="1771.3562052654831"/>
  </r>
  <r>
    <s v="202606"/>
    <s v="032"/>
    <s v="Gas"/>
    <s v="Gas General Plant"/>
    <x v="0"/>
    <s v="Include"/>
    <s v="G390 - Structures and Improvements"/>
    <x v="2"/>
    <n v="0.24904501540006124"/>
    <s v="XX"/>
    <s v="Operations - AZ - Other Gas Loc"/>
    <s v="HOLBR - Holbrook"/>
    <n v="1964"/>
    <n v="306.35000000000002"/>
    <m/>
    <n v="306.32"/>
    <n v="3.0000000000029559E-2"/>
    <s v="B - 2 :   Reinf. Conc. Bldg. Const."/>
    <n v="675"/>
    <n v="60"/>
    <n v="11.25"/>
    <n v="3446.44"/>
    <n v="858.31870287538709"/>
  </r>
  <r>
    <s v="202606"/>
    <s v="032"/>
    <s v="Gas"/>
    <s v="Gas General Plant"/>
    <x v="0"/>
    <s v="Include"/>
    <s v="G390 - Structures and Improvements"/>
    <x v="2"/>
    <n v="0.24904501540006124"/>
    <s v="XX"/>
    <s v="Operations - AZ - Other Gas Loc"/>
    <s v="WILLM - Williams"/>
    <n v="1995"/>
    <n v="4558.4399999999996"/>
    <m/>
    <n v="3560.16"/>
    <n v="998.27999999999975"/>
    <s v="B - 2 :   Reinf. Conc. Bldg. Const."/>
    <n v="675"/>
    <n v="271.5"/>
    <n v="2.4900000000000002"/>
    <n v="11333.14"/>
    <n v="2822.4620258310501"/>
  </r>
  <r>
    <s v="202606"/>
    <s v="032"/>
    <s v="Gas"/>
    <s v="Gas General Plant"/>
    <x v="0"/>
    <s v="Include"/>
    <s v="G390 - Structures and Improvements"/>
    <x v="2"/>
    <n v="0.24904501540006124"/>
    <s v="XX"/>
    <s v="Operations - AZ - Kingman"/>
    <s v="KINGM - Kingman"/>
    <n v="2003"/>
    <n v="5486"/>
    <m/>
    <n v="3378.53"/>
    <n v="2107.4699999999998"/>
    <s v="B - 2 :   Reinf. Conc. Bldg. Const."/>
    <n v="675"/>
    <n v="317"/>
    <n v="2.13"/>
    <n v="11681.55"/>
    <n v="2909.2317996465854"/>
  </r>
  <r>
    <s v="202606"/>
    <s v="032"/>
    <s v="Gas"/>
    <s v="Gas General Plant"/>
    <x v="0"/>
    <s v="Include"/>
    <s v="G390 - Structures and Improvements"/>
    <x v="2"/>
    <n v="0.24904501540006124"/>
    <s v="XX"/>
    <s v="Operations - AZ - Flagstaff"/>
    <s v="FLAGA - Flagstaff Admin"/>
    <n v="2007"/>
    <n v="8382.68"/>
    <m/>
    <n v="8299.83"/>
    <n v="82.850000000000364"/>
    <s v="B - 2 :   Reinf. Conc. Bldg. Const."/>
    <n v="675"/>
    <n v="415.96066580000002"/>
    <n v="1.62"/>
    <n v="13602.99"/>
    <n v="3387.7568540368788"/>
  </r>
  <r>
    <s v="202606"/>
    <s v="032"/>
    <s v="Gas"/>
    <s v="Gas General Plant"/>
    <x v="0"/>
    <s v="Include"/>
    <s v="G390 - Structures and Improvements"/>
    <x v="2"/>
    <n v="0.24904501540006124"/>
    <s v="XX"/>
    <s v="Operations - AZ - Flagstaff"/>
    <s v="FLAGW - Flagstaff Operations/Warehouse"/>
    <n v="2005"/>
    <n v="87627.57"/>
    <m/>
    <n v="55976.26"/>
    <n v="31651.310000000005"/>
    <s v="B - 2 :   Reinf. Conc. Bldg. Const."/>
    <n v="675"/>
    <n v="370"/>
    <n v="1.82"/>
    <n v="159861.10999999999"/>
    <n v="39812.612601820882"/>
  </r>
  <r>
    <s v="202606"/>
    <s v="032"/>
    <s v="Gas"/>
    <s v="Gas General Plant"/>
    <x v="0"/>
    <s v="Include"/>
    <s v="G391 - Office Furniture and Equip"/>
    <x v="16"/>
    <n v="0.55164661503469203"/>
    <s v="OE"/>
    <s v="Operations - AZ - Show Low"/>
    <s v="SHOWL - Show Low"/>
    <n v="2008"/>
    <n v="5075.25"/>
    <m/>
    <n v="1360.84"/>
    <n v="3714.41"/>
    <s v="No Indexing"/>
    <n v="1"/>
    <n v="1"/>
    <n v="1"/>
    <n v="5075.25"/>
    <n v="2799.7444829548208"/>
  </r>
  <r>
    <s v="202606"/>
    <s v="032"/>
    <s v="Gas"/>
    <s v="Gas General Plant"/>
    <x v="0"/>
    <s v="Include"/>
    <s v="G394 - Tool, Shop, and Garage Equip"/>
    <x v="12"/>
    <n v="0.34726061264282393"/>
    <s v="XX"/>
    <s v="Operations - AZ - Prescott"/>
    <s v="PRESC - Prescott"/>
    <n v="2001"/>
    <n v="69899.62"/>
    <m/>
    <n v="69286.94"/>
    <n v="612.67999999999302"/>
    <s v="No Indexing"/>
    <n v="1"/>
    <n v="1"/>
    <n v="1"/>
    <n v="69899.62"/>
    <n v="24273.384864700587"/>
  </r>
  <r>
    <s v="202606"/>
    <s v="032"/>
    <s v="Gas"/>
    <s v="Gas General Plant"/>
    <x v="0"/>
    <s v="Include"/>
    <s v="G393 - Stores Equipment"/>
    <x v="20"/>
    <n v="0.47174007972370507"/>
    <s v="XX"/>
    <s v="Operations - AZ - Prescott"/>
    <s v="PRESC - Prescott"/>
    <n v="1999"/>
    <n v="8581.44"/>
    <m/>
    <n v="6335.6"/>
    <n v="2245.84"/>
    <s v="No Indexing"/>
    <n v="1"/>
    <n v="1"/>
    <n v="1"/>
    <n v="8581.44"/>
    <n v="4048.2091897441919"/>
  </r>
  <r>
    <s v="202606"/>
    <s v="032"/>
    <s v="Gas"/>
    <s v="Gas General Plant"/>
    <x v="0"/>
    <s v="Include"/>
    <s v="G393 - Stores Equipment"/>
    <x v="20"/>
    <n v="0.47174007972370507"/>
    <s v="XX"/>
    <s v="Operations - AZ - Show Low"/>
    <s v="SHOWL - Show Low"/>
    <n v="1999"/>
    <n v="15447.27"/>
    <m/>
    <n v="10552.03"/>
    <n v="4895.24"/>
    <s v="No Indexing"/>
    <n v="1"/>
    <n v="1"/>
    <n v="1"/>
    <n v="15447.27"/>
    <n v="7287.0963813135977"/>
  </r>
  <r>
    <s v="202606"/>
    <s v="032"/>
    <s v="Gas"/>
    <s v="Gas General Plant"/>
    <x v="0"/>
    <s v="Include"/>
    <s v="G393 - Stores Equipment"/>
    <x v="20"/>
    <n v="0.47174007972370507"/>
    <s v="XX"/>
    <s v="Operations - AZ - Kingman"/>
    <s v="KINGM - Kingman"/>
    <n v="2003"/>
    <n v="1586"/>
    <m/>
    <n v="900.39"/>
    <n v="685.61"/>
    <s v="No Indexing"/>
    <n v="1"/>
    <n v="1"/>
    <n v="1"/>
    <n v="1586"/>
    <n v="748.17976644179623"/>
  </r>
  <r>
    <s v="202606"/>
    <s v="032"/>
    <s v="Gas"/>
    <s v="Gas Distribution Plant"/>
    <x v="0"/>
    <s v="Include"/>
    <s v="G387 - Other Equipment"/>
    <x v="8"/>
    <n v="0.71279521796502854"/>
    <s v="XX"/>
    <s v="Unspecified"/>
    <s v="00000 - Unspecified AZ"/>
    <n v="1991"/>
    <n v="36794.71"/>
    <m/>
    <n v="35758.29"/>
    <n v="1036.4199999999983"/>
    <s v="No Indexing"/>
    <n v="1"/>
    <n v="1"/>
    <n v="1"/>
    <n v="36794.71"/>
    <n v="26227.093334410016"/>
  </r>
  <r>
    <s v="202606"/>
    <s v="032"/>
    <s v="Gas"/>
    <s v="Gas Distribution Plant"/>
    <x v="0"/>
    <s v="Include"/>
    <s v="G384 - House Regulatory Install"/>
    <x v="0"/>
    <n v="0.35620879944303163"/>
    <s v="XX"/>
    <s v="Unspecified"/>
    <s v="00000 - Unspecified AZ"/>
    <n v="1999"/>
    <n v="43790.720000000001"/>
    <m/>
    <n v="31438.36"/>
    <n v="12352.36"/>
    <s v="G - 54 : 384 House Reg Installation"/>
    <n v="1947"/>
    <n v="346"/>
    <n v="5.63"/>
    <n v="246417.72"/>
    <n v="87776.16020268912"/>
  </r>
  <r>
    <s v="202606"/>
    <s v="032"/>
    <s v="Gas"/>
    <s v="Gas Distribution Plant"/>
    <x v="0"/>
    <s v="Include"/>
    <s v="G385 - Indust Measr Reg Stat Equip"/>
    <x v="19"/>
    <n v="0.39278890683516676"/>
    <s v="XX"/>
    <s v="UNSG T&amp;D"/>
    <s v="GRFTH - Griffith"/>
    <n v="2003"/>
    <n v="12609.37"/>
    <m/>
    <n v="8553.7099999999991"/>
    <n v="4055.6600000000017"/>
    <s v="No Indexing"/>
    <n v="1"/>
    <n v="1"/>
    <n v="1"/>
    <n v="12609.37"/>
    <n v="4952.8206581801469"/>
  </r>
  <r>
    <s v="202606"/>
    <s v="032"/>
    <s v="Gas"/>
    <s v="Gas Distribution Plant"/>
    <x v="0"/>
    <s v="Include"/>
    <s v="G384 - House Regulatory Install"/>
    <x v="0"/>
    <n v="0.35620879944303163"/>
    <s v="XX"/>
    <s v="Unspecified"/>
    <s v="00000 - Unspecified AZ"/>
    <n v="1974"/>
    <n v="610.62"/>
    <m/>
    <n v="610.62"/>
    <n v="0"/>
    <s v="G - 54 : 384 House Reg Installation"/>
    <n v="1947"/>
    <n v="120"/>
    <n v="16.23"/>
    <n v="9907.31"/>
    <n v="3529.0710008099413"/>
  </r>
  <r>
    <s v="202606"/>
    <s v="032"/>
    <s v="Gas"/>
    <s v="Gas Distribution Plant"/>
    <x v="0"/>
    <s v="Include"/>
    <s v="G384 - House Regulatory Install"/>
    <x v="0"/>
    <n v="0.35620879944303163"/>
    <s v="XX"/>
    <s v="Unspecified"/>
    <s v="00000 - Unspecified AZ"/>
    <n v="1998"/>
    <n v="23240.85"/>
    <m/>
    <n v="17250.32"/>
    <n v="5990.5299999999988"/>
    <s v="G - 54 : 384 House Reg Installation"/>
    <n v="1947"/>
    <n v="338"/>
    <n v="5.76"/>
    <n v="133875.54999999999"/>
    <n v="47687.648940275547"/>
  </r>
  <r>
    <s v="202606"/>
    <s v="032"/>
    <s v="Gas"/>
    <s v="Gas Distribution Plant"/>
    <x v="0"/>
    <s v="Include"/>
    <s v="G383 - House Regulators"/>
    <x v="14"/>
    <n v="0.50413956378429226"/>
    <s v="XX"/>
    <s v="Unspecified"/>
    <s v="00000 - Unspecified AZ"/>
    <n v="1973"/>
    <n v="4067.99"/>
    <m/>
    <n v="4067.99"/>
    <n v="0"/>
    <s v="G - 53 : 383 House Regulators"/>
    <n v="954"/>
    <n v="100"/>
    <n v="9.5399999999999991"/>
    <n v="38808.620000000003"/>
    <n v="19564.960757870362"/>
  </r>
  <r>
    <s v="202606"/>
    <s v="032"/>
    <s v="Gas"/>
    <s v="Gas General Plant"/>
    <x v="0"/>
    <s v="Include"/>
    <s v="G393 - Stores Equipment"/>
    <x v="20"/>
    <n v="0.47174007972370507"/>
    <s v="XX"/>
    <s v="Operations - AZ - Cottonwood"/>
    <s v="COTTN - Cottonwood"/>
    <n v="2015"/>
    <n v="34582.28"/>
    <m/>
    <n v="9726.7999999999993"/>
    <n v="24855.48"/>
    <s v="No Indexing"/>
    <n v="1"/>
    <n v="1"/>
    <n v="1"/>
    <n v="34582.28"/>
    <n v="16313.847524227491"/>
  </r>
  <r>
    <s v="202606"/>
    <s v="032"/>
    <s v="Gas"/>
    <s v="Gas Distribution Plant"/>
    <x v="0"/>
    <s v="Include"/>
    <s v="G383 - House Regulators"/>
    <x v="14"/>
    <n v="0.50413956378429226"/>
    <s v="XX"/>
    <s v="Unspecified"/>
    <s v="00000 - Unspecified AZ"/>
    <n v="1983"/>
    <n v="1132"/>
    <m/>
    <n v="1089.53"/>
    <n v="42.470000000000027"/>
    <s v="G - 53 : 383 House Regulators"/>
    <n v="954"/>
    <n v="221"/>
    <n v="4.32"/>
    <n v="4886.55"/>
    <n v="2463.5031854101335"/>
  </r>
  <r>
    <s v="202606"/>
    <s v="032"/>
    <s v="Gas"/>
    <s v="Gas General Plant"/>
    <x v="0"/>
    <s v="Include"/>
    <s v="G392 - Transportation Equipment"/>
    <x v="3"/>
    <n v="0.43183290679129122"/>
    <s v="C2"/>
    <s v="Unspecified"/>
    <s v="00000 - Unspecified AZ"/>
    <n v="2005"/>
    <n v="76063.81"/>
    <m/>
    <n v="76063.81"/>
    <n v="0"/>
    <s v="No Indexing"/>
    <n v="1"/>
    <n v="1"/>
    <n v="1"/>
    <n v="76063.81"/>
    <n v="32846.856173920482"/>
  </r>
  <r>
    <s v="202606"/>
    <s v="032"/>
    <s v="Gas"/>
    <s v="Gas General Plant"/>
    <x v="0"/>
    <s v="Include"/>
    <s v="G393 - Stores Equipment"/>
    <x v="20"/>
    <n v="0.47174007972370507"/>
    <s v="XX"/>
    <s v="Operations - AZ - Flagstaff"/>
    <s v="FLAG0 - Flagstaff"/>
    <n v="1998"/>
    <n v="10698.5"/>
    <m/>
    <n v="8021.04"/>
    <n v="2677.46"/>
    <s v="No Indexing"/>
    <n v="1"/>
    <n v="1"/>
    <n v="1"/>
    <n v="10698.5"/>
    <n v="5046.9112429240586"/>
  </r>
  <r>
    <s v="202606"/>
    <s v="032"/>
    <s v="Gas"/>
    <s v="Gas General Plant"/>
    <x v="0"/>
    <s v="Include"/>
    <s v="G390 - Structures and Improvements"/>
    <x v="2"/>
    <n v="0.24904501540006124"/>
    <s v="XX"/>
    <s v="Operations - AZ - Other Gas Loc"/>
    <s v="HOLBR - Holbrook"/>
    <n v="1986"/>
    <n v="2462.83"/>
    <m/>
    <n v="2349.9299999999998"/>
    <n v="112.90000000000009"/>
    <s v="B - 2 :   Reinf. Conc. Bldg. Const."/>
    <n v="675"/>
    <n v="229"/>
    <n v="2.95"/>
    <n v="7259.43"/>
    <n v="1807.9248561456666"/>
  </r>
  <r>
    <s v="202606"/>
    <s v="032"/>
    <s v="Gas"/>
    <s v="Gas General Plant"/>
    <x v="0"/>
    <s v="Include"/>
    <s v="G394 - Tool, Shop, and Garage Equip"/>
    <x v="12"/>
    <n v="0.34726061264282393"/>
    <s v="XX"/>
    <s v="Operations - AZ - Cottonwood"/>
    <s v="COTTN - Cottonwood"/>
    <n v="2005"/>
    <n v="6109.42"/>
    <m/>
    <n v="5223.05"/>
    <n v="886.36999999999989"/>
    <s v="No Indexing"/>
    <n v="1"/>
    <n v="1"/>
    <n v="1"/>
    <n v="6109.42"/>
    <n v="2121.5609320923213"/>
  </r>
  <r>
    <s v="202606"/>
    <s v="032"/>
    <s v="Gas"/>
    <s v="Gas General Plant"/>
    <x v="0"/>
    <s v="Include"/>
    <s v="G390 - Structures and Improvements"/>
    <x v="2"/>
    <n v="0.24904501540006124"/>
    <s v="XX"/>
    <s v="Operations - AZ - Kingman"/>
    <s v="KINGM - Kingman"/>
    <n v="1955"/>
    <n v="116.39"/>
    <m/>
    <n v="116.39"/>
    <n v="0"/>
    <s v="B - 2 :   Reinf. Conc. Bldg. Const."/>
    <n v="675"/>
    <n v="47"/>
    <n v="14.36"/>
    <n v="1671.56"/>
    <n v="416.29368594212633"/>
  </r>
  <r>
    <s v="202606"/>
    <s v="032"/>
    <s v="Gas"/>
    <s v="Gas General Plant"/>
    <x v="0"/>
    <s v="Include"/>
    <s v="G398 - Miscellaneous Equipment"/>
    <x v="22"/>
    <n v="0.24374129646131953"/>
    <s v="XX"/>
    <s v="Operations - AZ - Show Low"/>
    <s v="SHOWL - Show Low"/>
    <n v="2013"/>
    <n v="2004.91"/>
    <m/>
    <n v="666.15"/>
    <n v="1338.7600000000002"/>
    <s v="No Indexing"/>
    <n v="1"/>
    <n v="1"/>
    <n v="1"/>
    <n v="2004.91"/>
    <n v="488.67936268826418"/>
  </r>
  <r>
    <s v="202606"/>
    <s v="032"/>
    <s v="Gas"/>
    <s v="Gas General Plant"/>
    <x v="0"/>
    <s v="Include"/>
    <s v="G397 - Communication Equipment"/>
    <x v="5"/>
    <n v="0.45288665983949944"/>
    <s v="XX"/>
    <s v="Operations - AZ - Show Low"/>
    <s v="SHOWL - Show Low"/>
    <n v="2017"/>
    <n v="17438.009999999998"/>
    <m/>
    <n v="8080.99"/>
    <n v="9357.0199999999986"/>
    <s v="No Indexing"/>
    <n v="1"/>
    <n v="1"/>
    <n v="1"/>
    <n v="17438.009999999998"/>
    <n v="7897.4421031477887"/>
  </r>
  <r>
    <s v="202606"/>
    <s v="032"/>
    <s v="Gas"/>
    <s v="Gas General Plant"/>
    <x v="0"/>
    <s v="Include"/>
    <s v="G396 - Power Operated Equipment"/>
    <x v="11"/>
    <n v="0.54297473900690851"/>
    <s v="XX"/>
    <s v="Operations - AZ - Flagstaff"/>
    <s v="FLAGW - Flagstaff Operations/Warehouse"/>
    <n v="2000"/>
    <n v="6529.89"/>
    <m/>
    <n v="6529.89"/>
    <n v="0"/>
    <s v="No Indexing"/>
    <n v="1"/>
    <n v="1"/>
    <n v="1"/>
    <n v="6529.89"/>
    <n v="3545.5653184938219"/>
  </r>
  <r>
    <s v="202606"/>
    <s v="032"/>
    <s v="Gas"/>
    <s v="Gas General Plant"/>
    <x v="0"/>
    <s v="Include"/>
    <s v="G396 - Power Operated Equipment"/>
    <x v="11"/>
    <n v="0.54297473900690851"/>
    <s v="XX"/>
    <s v="Operations - AZ - Lake Havasu"/>
    <s v="HAVAS - Havasu"/>
    <n v="2006"/>
    <n v="23769.18"/>
    <m/>
    <n v="22383.8"/>
    <n v="1385.380000000001"/>
    <s v="No Indexing"/>
    <n v="1"/>
    <n v="1"/>
    <n v="1"/>
    <n v="23769.18"/>
    <n v="12906.064306908231"/>
  </r>
  <r>
    <s v="202606"/>
    <s v="032"/>
    <s v="Gas"/>
    <s v="Gas General Plant"/>
    <x v="0"/>
    <s v="Include"/>
    <s v="G394 - Tool, Shop, and Garage Equip"/>
    <x v="12"/>
    <n v="0.34726061264282393"/>
    <s v="XX"/>
    <s v="Operations - AZ - Cottonwood"/>
    <s v="COTTN - Cottonwood"/>
    <n v="2007"/>
    <n v="15874.42"/>
    <m/>
    <n v="12355.32"/>
    <n v="3519.1000000000004"/>
    <s v="No Indexing"/>
    <n v="1"/>
    <n v="1"/>
    <n v="1"/>
    <n v="15874.42"/>
    <n v="5512.5608145494971"/>
  </r>
  <r>
    <s v="202606"/>
    <s v="032"/>
    <s v="Gas"/>
    <s v="Gas General Plant"/>
    <x v="0"/>
    <s v="Include"/>
    <s v="G396 - Power Operated Equipment"/>
    <x v="11"/>
    <n v="0.54297473900690851"/>
    <s v="XX"/>
    <s v="Operations - AZ - Flagstaff"/>
    <s v="FLAGW - Flagstaff Operations/Warehouse"/>
    <n v="2010"/>
    <n v="34149.730000000003"/>
    <m/>
    <n v="34149.730000000003"/>
    <n v="0"/>
    <s v="No Indexing"/>
    <n v="1"/>
    <n v="1"/>
    <n v="1"/>
    <n v="34149.730000000003"/>
    <n v="18542.440733906395"/>
  </r>
  <r>
    <s v="202606"/>
    <s v="032"/>
    <s v="Gas"/>
    <s v="Gas General Plant"/>
    <x v="0"/>
    <s v="Include"/>
    <s v="G396 - Power Operated Equipment"/>
    <x v="11"/>
    <n v="0.54297473900690851"/>
    <s v="XX"/>
    <s v="Operations - AZ - Santa Cruz"/>
    <s v="SCWHG - Santa Cruz Warehouse &amp; Engineering Gas"/>
    <n v="1996"/>
    <n v="6548.01"/>
    <m/>
    <n v="6493"/>
    <n v="55.010000000000218"/>
    <s v="No Indexing"/>
    <n v="1"/>
    <n v="1"/>
    <n v="1"/>
    <n v="6548.01"/>
    <n v="3555.4040207646271"/>
  </r>
  <r>
    <s v="202606"/>
    <s v="032"/>
    <s v="Gas"/>
    <s v="Gas General Plant"/>
    <x v="0"/>
    <s v="Include"/>
    <s v="G396 - Power Operated Equipment"/>
    <x v="11"/>
    <n v="0.54297473900690851"/>
    <s v="XX"/>
    <s v="Operations - AZ - Show Low"/>
    <s v="SHOWL - Show Low"/>
    <n v="2007"/>
    <n v="34311.480000000003"/>
    <m/>
    <n v="33961.15"/>
    <n v="350.33000000000175"/>
    <s v="No Indexing"/>
    <n v="1"/>
    <n v="1"/>
    <n v="1"/>
    <n v="34311.480000000003"/>
    <n v="18630.266897940764"/>
  </r>
  <r>
    <s v="202606"/>
    <s v="032"/>
    <s v="Gas"/>
    <s v="Gas General Plant"/>
    <x v="0"/>
    <s v="Include"/>
    <s v="G390 - Structures and Improvements"/>
    <x v="2"/>
    <n v="0.24904501540006124"/>
    <s v="XX"/>
    <s v="Operations - AZ - Flagstaff"/>
    <s v="FLAGA - Flagstaff Admin"/>
    <n v="2002"/>
    <n v="106097.17"/>
    <m/>
    <n v="106086.11"/>
    <n v="11.059999999997672"/>
    <s v="B - 2 :   Reinf. Conc. Bldg. Const."/>
    <n v="675"/>
    <n v="319"/>
    <n v="2.12"/>
    <n v="224500.28"/>
    <n v="55910.675689918062"/>
  </r>
  <r>
    <s v="202606"/>
    <s v="032"/>
    <s v="Gas"/>
    <s v="Gas General Plant"/>
    <x v="0"/>
    <s v="Include"/>
    <s v="G390 - Structures and Improvements"/>
    <x v="2"/>
    <n v="0.24904501540006124"/>
    <s v="XX"/>
    <s v="Operations - AZ - Kingman"/>
    <s v="KINGM - Kingman"/>
    <n v="2008"/>
    <n v="6661.76"/>
    <m/>
    <n v="3018.72"/>
    <n v="3643.0400000000004"/>
    <s v="B - 2 :   Reinf. Conc. Bldg. Const."/>
    <n v="675"/>
    <n v="433"/>
    <n v="1.56"/>
    <n v="10384.959999999999"/>
    <n v="2586.3225231290198"/>
  </r>
  <r>
    <s v="202606"/>
    <s v="032"/>
    <s v="Gas"/>
    <s v="Gas General Plant"/>
    <x v="0"/>
    <s v="Include"/>
    <s v="G390 - Structures and Improvements"/>
    <x v="2"/>
    <n v="0.24904501540006124"/>
    <s v="XX"/>
    <s v="Operations - AZ - Flagstaff"/>
    <s v="FLAGA - Flagstaff Admin"/>
    <n v="1979"/>
    <n v="19129.25"/>
    <m/>
    <n v="19129.25"/>
    <n v="0"/>
    <s v="B - 2 :   Reinf. Conc. Bldg. Const."/>
    <n v="675"/>
    <n v="184.25"/>
    <n v="3.66"/>
    <n v="70080.02"/>
    <n v="17453.079660136602"/>
  </r>
  <r>
    <s v="202606"/>
    <s v="032"/>
    <s v="Gas"/>
    <s v="Gas General Plant"/>
    <x v="0"/>
    <s v="Include"/>
    <s v="G394 - Tool, Shop, and Garage Equip"/>
    <x v="12"/>
    <n v="0.34726061264282393"/>
    <s v="XX"/>
    <s v="Operations - AZ - Flagstaff"/>
    <s v="FLAGW - Flagstaff Operations/Warehouse"/>
    <n v="2005"/>
    <n v="39159.74"/>
    <m/>
    <n v="32467.91"/>
    <n v="6691.8299999999981"/>
    <s v="No Indexing"/>
    <n v="1"/>
    <n v="1"/>
    <n v="1"/>
    <n v="39159.74"/>
    <n v="13598.635303333696"/>
  </r>
  <r>
    <s v="202606"/>
    <s v="032"/>
    <s v="Gas"/>
    <s v="Gas General Plant"/>
    <x v="0"/>
    <s v="Include"/>
    <s v="G394 - Tool, Shop, and Garage Equip"/>
    <x v="12"/>
    <n v="0.34726061264282393"/>
    <s v="XX"/>
    <s v="Operations - AZ - Santa Cruz"/>
    <s v="SCWHG - Santa Cruz Warehouse &amp; Engineering Gas"/>
    <n v="2003"/>
    <n v="3206.34"/>
    <m/>
    <n v="2574.9"/>
    <n v="631.44000000000005"/>
    <s v="No Indexing"/>
    <n v="1"/>
    <n v="1"/>
    <n v="1"/>
    <n v="3206.34"/>
    <n v="1113.4355927411921"/>
  </r>
  <r>
    <s v="202606"/>
    <s v="032"/>
    <s v="Gas"/>
    <s v="Gas General Plant"/>
    <x v="0"/>
    <s v="Include"/>
    <s v="G394 - Tool, Shop, and Garage Equip"/>
    <x v="12"/>
    <n v="0.34726061264282393"/>
    <s v="XX"/>
    <s v="Operations - AZ - Flagstaff"/>
    <s v="FLAGW - Flagstaff Operations/Warehouse"/>
    <n v="2004"/>
    <n v="42557.54"/>
    <m/>
    <n v="37069.32"/>
    <n v="5488.2200000000012"/>
    <s v="No Indexing"/>
    <n v="1"/>
    <n v="1"/>
    <n v="1"/>
    <n v="42557.54"/>
    <n v="14778.557412971486"/>
  </r>
  <r>
    <s v="202606"/>
    <s v="032"/>
    <s v="Gas"/>
    <s v="Gas General Plant"/>
    <x v="0"/>
    <s v="Include"/>
    <s v="G397 - Communication Equipment"/>
    <x v="5"/>
    <n v="0.45288665983949944"/>
    <s v="XX"/>
    <s v="UNSG AZ AMR &amp; Other Communication"/>
    <s v="AMRYG - Yavapai Cnty Gas AMR Comm Network"/>
    <n v="2015"/>
    <n v="65607.22"/>
    <m/>
    <n v="48773.42"/>
    <n v="16833.800000000003"/>
    <s v="No Indexing"/>
    <n v="1"/>
    <n v="1"/>
    <n v="1"/>
    <n v="65607.22"/>
    <n v="29712.634727155204"/>
  </r>
  <r>
    <s v="202606"/>
    <s v="032"/>
    <s v="Gas"/>
    <s v="Gas General Plant"/>
    <x v="0"/>
    <s v="Include"/>
    <s v="G397 - Communication Equipment"/>
    <x v="5"/>
    <n v="0.45288665983949944"/>
    <s v="XX"/>
    <s v="UNSG AZ AMR &amp; Other Communication"/>
    <s v="AMRYG - Yavapai Cnty Gas AMR Comm Network"/>
    <n v="2016"/>
    <n v="3514.66"/>
    <m/>
    <n v="2379.71"/>
    <n v="1134.9499999999998"/>
    <s v="No Indexing"/>
    <n v="1"/>
    <n v="1"/>
    <n v="1"/>
    <n v="3514.66"/>
    <n v="1591.742627871495"/>
  </r>
  <r>
    <s v="202606"/>
    <s v="032"/>
    <s v="Gas"/>
    <s v="Gas General Plant"/>
    <x v="0"/>
    <s v="Include"/>
    <s v="G391 - Office Furniture and Equip"/>
    <x v="16"/>
    <n v="0.55164661503469203"/>
    <s v="OE"/>
    <s v="Operations - AZ - Cottonwood"/>
    <s v="COTTN - Cottonwood"/>
    <n v="2014"/>
    <n v="1895.25"/>
    <m/>
    <n v="1463.9"/>
    <n v="431.34999999999991"/>
    <s v="No Indexing"/>
    <n v="1"/>
    <n v="1"/>
    <n v="1"/>
    <n v="1895.25"/>
    <n v="1045.5082471445"/>
  </r>
  <r>
    <s v="202606"/>
    <s v="032"/>
    <s v="Gas"/>
    <s v="Gas General Plant"/>
    <x v="0"/>
    <s v="Include"/>
    <s v="G394 - Tool, Shop, and Garage Equip"/>
    <x v="12"/>
    <n v="0.34726061264282393"/>
    <s v="XX"/>
    <s v="Operations - AZ - Lake Havasu"/>
    <s v="HAVAS - Havasu"/>
    <n v="2010"/>
    <n v="917.93"/>
    <m/>
    <n v="585.44000000000005"/>
    <n v="332.4899999999999"/>
    <s v="No Indexing"/>
    <n v="1"/>
    <n v="1"/>
    <n v="1"/>
    <n v="917.93"/>
    <n v="318.76093416322738"/>
  </r>
  <r>
    <s v="202606"/>
    <s v="032"/>
    <s v="Gas"/>
    <s v="Gas General Plant"/>
    <x v="0"/>
    <s v="Include"/>
    <s v="G394 - Tool, Shop, and Garage Equip"/>
    <x v="12"/>
    <n v="0.34726061264282393"/>
    <s v="XX"/>
    <s v="Operations - AZ - Cottonwood"/>
    <s v="COTTN - Cottonwood"/>
    <n v="2011"/>
    <n v="4078.72"/>
    <m/>
    <n v="2524.84"/>
    <n v="1553.8799999999997"/>
    <s v="No Indexing"/>
    <n v="1"/>
    <n v="1"/>
    <n v="1"/>
    <n v="4078.72"/>
    <n v="1416.3788059985388"/>
  </r>
  <r>
    <s v="202606"/>
    <s v="032"/>
    <s v="Gas"/>
    <s v="Gas General Plant"/>
    <x v="0"/>
    <s v="Include"/>
    <s v="G398 - Miscellaneous Equipment"/>
    <x v="22"/>
    <n v="0.24374129646131953"/>
    <s v="XX"/>
    <s v="Operations - AZ - Flagstaff"/>
    <s v="FLAGA - Flagstaff Admin"/>
    <n v="2001"/>
    <n v="2041.32"/>
    <m/>
    <n v="2029.39"/>
    <n v="11.929999999999836"/>
    <s v="No Indexing"/>
    <n v="1"/>
    <n v="1"/>
    <n v="1"/>
    <n v="2041.32"/>
    <n v="497.55398329242075"/>
  </r>
  <r>
    <s v="202606"/>
    <s v="032"/>
    <s v="Gas"/>
    <s v="Gas General Plant"/>
    <x v="0"/>
    <s v="Include"/>
    <s v="G394 - Tool, Shop, and Garage Equip"/>
    <x v="12"/>
    <n v="0.34726061264282393"/>
    <s v="XX"/>
    <s v="Operations - AZ - Kingman"/>
    <s v="KINGM - Kingman"/>
    <n v="2012"/>
    <n v="4251.76"/>
    <m/>
    <n v="2306.89"/>
    <n v="1944.8700000000003"/>
    <s v="No Indexing"/>
    <n v="1"/>
    <n v="1"/>
    <n v="1"/>
    <n v="4251.76"/>
    <n v="1476.4687824102532"/>
  </r>
  <r>
    <s v="202606"/>
    <s v="032"/>
    <s v="Gas"/>
    <s v="Gas General Plant"/>
    <x v="0"/>
    <s v="Include"/>
    <s v="G394 - Tool, Shop, and Garage Equip"/>
    <x v="12"/>
    <n v="0.34726061264282393"/>
    <s v="XX"/>
    <s v="Operations - AZ - Show Low"/>
    <s v="SHOWL - Show Low"/>
    <n v="2008"/>
    <n v="27426.99"/>
    <m/>
    <n v="18669.93"/>
    <n v="8757.0600000000013"/>
    <s v="No Indexing"/>
    <n v="1"/>
    <n v="1"/>
    <n v="1"/>
    <n v="27426.99"/>
    <n v="9524.313350348606"/>
  </r>
  <r>
    <s v="202606"/>
    <s v="032"/>
    <s v="Gas"/>
    <s v="Gas General Plant"/>
    <x v="0"/>
    <s v="Include"/>
    <s v="G394 - Tool, Shop, and Garage Equip"/>
    <x v="12"/>
    <n v="0.34726061264282393"/>
    <s v="XX"/>
    <s v="Operations - AZ - Prescott"/>
    <s v="PRESC - Prescott"/>
    <n v="2013"/>
    <n v="1096.75"/>
    <m/>
    <n v="588.25"/>
    <n v="508.5"/>
    <s v="No Indexing"/>
    <n v="1"/>
    <n v="1"/>
    <n v="1"/>
    <n v="1096.75"/>
    <n v="380.85807691601713"/>
  </r>
  <r>
    <s v="202606"/>
    <s v="032"/>
    <s v="Gas"/>
    <s v="Gas General Plant"/>
    <x v="0"/>
    <s v="Include"/>
    <s v="G398 - Miscellaneous Equipment"/>
    <x v="22"/>
    <n v="0.24374129646131953"/>
    <s v="XX"/>
    <s v="Operations - AZ - Prescott"/>
    <s v="PRESC - Prescott"/>
    <n v="2010"/>
    <n v="787.31"/>
    <m/>
    <n v="458.3"/>
    <n v="329.00999999999993"/>
    <s v="No Indexing"/>
    <n v="1"/>
    <n v="1"/>
    <n v="1"/>
    <n v="787.31"/>
    <n v="191.89996011696147"/>
  </r>
  <r>
    <s v="202606"/>
    <s v="032"/>
    <s v="Gas"/>
    <s v="Gas Distribution Plant"/>
    <x v="0"/>
    <s v="Include"/>
    <s v="G376 - Mains"/>
    <x v="13"/>
    <n v="0.40359779215499247"/>
    <s v="XX"/>
    <s v="Unspecified"/>
    <s v="00000 - Unspecified AZ"/>
    <n v="2019"/>
    <n v="6828512.6399999997"/>
    <m/>
    <n v="911899.16"/>
    <n v="5916613.4799999995"/>
    <s v="G - 43 : 376 Mains, Cast Iron"/>
    <n v="1688"/>
    <n v="929"/>
    <n v="1.82"/>
    <n v="12407458.92"/>
    <n v="5007623.0263657672"/>
  </r>
  <r>
    <s v="202606"/>
    <s v="032"/>
    <s v="Gas"/>
    <s v="Gas General Plant"/>
    <x v="0"/>
    <s v="Include"/>
    <s v="G391 - Office Furniture and Equip"/>
    <x v="16"/>
    <n v="0.55164661503469203"/>
    <s v="OE"/>
    <s v="Operations - AZ - Prescott"/>
    <s v="PRESC - Prescott"/>
    <n v="2019"/>
    <n v="4650.3500000000004"/>
    <m/>
    <n v="1937.42"/>
    <n v="2712.9300000000003"/>
    <s v="No Indexing"/>
    <n v="1"/>
    <n v="1"/>
    <n v="1"/>
    <n v="4650.3500000000004"/>
    <n v="2565.3498362265805"/>
  </r>
  <r>
    <s v="202606"/>
    <s v="032"/>
    <s v="Gas"/>
    <s v="Gas Distribution Plant"/>
    <x v="0"/>
    <s v="Include"/>
    <s v="G376 - Mains"/>
    <x v="13"/>
    <n v="0.40359779215499247"/>
    <s v="XX"/>
    <s v="Unspecified"/>
    <s v="00000 - Unspecified AZ"/>
    <n v="2020"/>
    <n v="5849008.5899999999"/>
    <m/>
    <n v="658607.80000000005"/>
    <n v="5190400.79"/>
    <s v="G - 43 : 376 Mains, Cast Iron"/>
    <n v="1688"/>
    <n v="968"/>
    <n v="1.74"/>
    <n v="10199510.85"/>
    <n v="4116500.0601208904"/>
  </r>
  <r>
    <s v="202606"/>
    <s v="032"/>
    <s v="Gas"/>
    <s v="Gas Distribution Plant"/>
    <x v="0"/>
    <s v="Include"/>
    <s v="G381 - Meters"/>
    <x v="1"/>
    <n v="0.1701755990530332"/>
    <s v="XX"/>
    <s v="Unspecified"/>
    <s v="00000 - Unspecified AZ"/>
    <n v="2020"/>
    <n v="3155019.67"/>
    <m/>
    <n v="397275.78"/>
    <n v="2757743.8899999997"/>
    <s v="G - 51 : 381 Meters"/>
    <n v="352"/>
    <n v="490"/>
    <n v="0.72"/>
    <n v="2266463.11"/>
    <n v="385696.71747585066"/>
  </r>
  <r>
    <s v="202606"/>
    <s v="032"/>
    <s v="Gas"/>
    <s v="Gas General Plant"/>
    <x v="0"/>
    <s v="Include"/>
    <s v="G394 - Tool, Shop, and Garage Equip"/>
    <x v="12"/>
    <n v="0.34726061264282393"/>
    <s v="XX"/>
    <s v="Operations - AZ - Show Low"/>
    <s v="SHOWL - Show Low"/>
    <n v="2020"/>
    <n v="51763.78"/>
    <m/>
    <n v="11810.01"/>
    <n v="39953.769999999997"/>
    <s v="No Indexing"/>
    <n v="1"/>
    <n v="1"/>
    <n v="1"/>
    <n v="51763.78"/>
    <n v="17975.521955508357"/>
  </r>
  <r>
    <s v="202606"/>
    <s v="032"/>
    <s v="Gas"/>
    <s v="Gas Distribution Plant"/>
    <x v="0"/>
    <s v="Include"/>
    <s v="G385 - Indust Measr Reg Stat Equip"/>
    <x v="19"/>
    <n v="0.39278890683516676"/>
    <s v="XX"/>
    <s v="Unspecified"/>
    <s v="00000 - Unspecified AZ"/>
    <n v="2020"/>
    <n v="43234"/>
    <m/>
    <n v="6276.28"/>
    <n v="36957.72"/>
    <s v="No Indexing"/>
    <n v="1"/>
    <n v="1"/>
    <n v="1"/>
    <n v="43234"/>
    <n v="16981.8355981116"/>
  </r>
  <r>
    <s v="202606"/>
    <s v="032"/>
    <s v="Gas"/>
    <s v="Gas Distribution Plant"/>
    <x v="0"/>
    <s v="Include"/>
    <s v="G374 - Land and Land Rights"/>
    <x v="23"/>
    <n v="-1.7269128751637088E-2"/>
    <s v="RWAZ"/>
    <s v="Unspecified"/>
    <s v="00000 - Unspecified AZ"/>
    <n v="2020"/>
    <n v="2901"/>
    <m/>
    <n v="61.77"/>
    <n v="2839.23"/>
    <s v="No Indexing"/>
    <n v="1"/>
    <n v="1"/>
    <n v="1"/>
    <n v="2901"/>
    <n v="-50.097742508499188"/>
  </r>
  <r>
    <s v="202606"/>
    <s v="032"/>
    <s v="Gas"/>
    <s v="Gas General Plant"/>
    <x v="0"/>
    <s v="Include"/>
    <s v="G396 - Power Operated Equipment"/>
    <x v="11"/>
    <n v="0.54297473900690851"/>
    <s v="XX"/>
    <s v="Operations - AZ - Prescott"/>
    <s v="PRESC - Prescott"/>
    <n v="2020"/>
    <n v="42280.03"/>
    <m/>
    <n v="15867.69"/>
    <n v="26412.339999999997"/>
    <s v="No Indexing"/>
    <n v="1"/>
    <n v="1"/>
    <n v="1"/>
    <n v="42280.03"/>
    <n v="22956.98825445426"/>
  </r>
  <r>
    <s v="202606"/>
    <s v="032"/>
    <s v="Gas"/>
    <s v="Gas General Plant"/>
    <x v="0"/>
    <s v="Include"/>
    <s v="G397 - Communication Equipment"/>
    <x v="5"/>
    <n v="0.45288665983949944"/>
    <s v="XX"/>
    <s v="Operations - AZ - Show Low"/>
    <s v="SHOWL - Show Low"/>
    <n v="2020"/>
    <n v="791.98"/>
    <m/>
    <n v="244.68"/>
    <n v="547.29999999999995"/>
    <s v="No Indexing"/>
    <n v="1"/>
    <n v="1"/>
    <n v="1"/>
    <n v="791.98"/>
    <n v="358.67717685968677"/>
  </r>
  <r>
    <s v="202606"/>
    <s v="032"/>
    <s v="Gas"/>
    <s v="Gas General Plant"/>
    <x v="0"/>
    <s v="Include"/>
    <s v="G394 - Tool, Shop, and Garage Equip"/>
    <x v="12"/>
    <n v="0.34726061264282393"/>
    <s v="XX"/>
    <s v="Operations - AZ - Flagstaff"/>
    <s v="FLAG0 - Flagstaff"/>
    <n v="2021"/>
    <n v="74397.990000000005"/>
    <m/>
    <n v="12634.92"/>
    <n v="61763.070000000007"/>
    <s v="No Indexing"/>
    <n v="1"/>
    <n v="1"/>
    <n v="1"/>
    <n v="74397.990000000005"/>
    <n v="25835.491586794691"/>
  </r>
  <r>
    <s v="202606"/>
    <s v="032"/>
    <s v="Gas"/>
    <s v="Gas Distribution Plant"/>
    <x v="0"/>
    <s v="Include"/>
    <s v="G385 - Indust Measr Reg Stat Equip"/>
    <x v="19"/>
    <n v="0.39278890683516676"/>
    <s v="XX"/>
    <s v="Unspecified"/>
    <s v="00000 - Unspecified AZ"/>
    <n v="2021"/>
    <n v="73939.28"/>
    <m/>
    <n v="8661.56"/>
    <n v="65277.72"/>
    <s v="No Indexing"/>
    <n v="1"/>
    <n v="1"/>
    <n v="1"/>
    <n v="73939.28"/>
    <n v="29042.528963379307"/>
  </r>
  <r>
    <s v="202606"/>
    <s v="032"/>
    <s v="Gas"/>
    <s v="Gas General Plant"/>
    <x v="0"/>
    <s v="Include"/>
    <s v="G394 - Tool, Shop, and Garage Equip"/>
    <x v="12"/>
    <n v="0.34726061264282393"/>
    <s v="XX"/>
    <s v="Operations - AZ - Santa Cruz"/>
    <s v="SCWHG - Santa Cruz Warehouse &amp; Engineering Gas"/>
    <n v="2021"/>
    <n v="12587.64"/>
    <m/>
    <n v="1979.12"/>
    <n v="10608.52"/>
    <s v="No Indexing"/>
    <n v="1"/>
    <n v="1"/>
    <n v="1"/>
    <n v="12587.64"/>
    <n v="4371.1915781273156"/>
  </r>
  <r>
    <s v="202606"/>
    <s v="032"/>
    <s v="Gas"/>
    <s v="Gas Distribution Plant"/>
    <x v="0"/>
    <s v="Include"/>
    <s v="G379 - Measr and Reg Stat Equip-Cty"/>
    <x v="10"/>
    <n v="0.3380707986361931"/>
    <s v="XX"/>
    <s v="Unspecified"/>
    <s v="00000 - Unspecified AZ"/>
    <n v="2020"/>
    <n v="11643.46"/>
    <m/>
    <n v="1253.0999999999999"/>
    <n v="10390.359999999999"/>
    <s v="G - 48 : 379 Meas&amp;Reg Sta Eq-City G"/>
    <n v="1223"/>
    <n v="774"/>
    <n v="1.58"/>
    <n v="18397.87"/>
    <n v="6219.7826041048575"/>
  </r>
  <r>
    <s v="202606"/>
    <s v="032"/>
    <s v="Gas"/>
    <s v="Gas Intangible"/>
    <x v="0"/>
    <s v="Include"/>
    <s v="G302 - Franchise and Consents"/>
    <x v="25"/>
    <n v="0.18080879826634541"/>
    <s v="XX"/>
    <s v="Operations - AZ - Prescott"/>
    <s v="PRESC - Prescott"/>
    <n v="2020"/>
    <n v="16771.72"/>
    <m/>
    <n v="1942.23"/>
    <n v="14829.490000000002"/>
    <s v="No Indexing"/>
    <n v="1"/>
    <n v="1"/>
    <n v="1"/>
    <n v="16771.72"/>
    <n v="3032.474538059631"/>
  </r>
  <r>
    <s v="202606"/>
    <s v="032"/>
    <s v="Gas"/>
    <s v="Gas General Plant"/>
    <x v="0"/>
    <s v="Include"/>
    <s v="G392 - Transportation Equipment"/>
    <x v="3"/>
    <n v="0.43183290679129122"/>
    <s v="C7"/>
    <s v="Unspecified"/>
    <s v="00000 - Unspecified AZ"/>
    <n v="1994"/>
    <n v="194573.39"/>
    <m/>
    <n v="158065.21"/>
    <n v="36508.180000000022"/>
    <s v="No Indexing"/>
    <n v="1"/>
    <n v="1"/>
    <n v="1"/>
    <n v="194573.39"/>
    <n v="84023.192587935555"/>
  </r>
  <r>
    <s v="202606"/>
    <s v="032"/>
    <s v="Gas"/>
    <s v="Gas General Plant"/>
    <x v="0"/>
    <s v="Include"/>
    <s v="G391 - Office Furniture and Equip"/>
    <x v="16"/>
    <n v="0.55164661503469203"/>
    <s v="OE"/>
    <s v="Operations - AZ - Cottonwood"/>
    <s v="COTTN - Cottonwood"/>
    <n v="2021"/>
    <n v="15101.06"/>
    <m/>
    <n v="4524.5200000000004"/>
    <n v="10576.539999999999"/>
    <s v="No Indexing"/>
    <n v="1"/>
    <n v="1"/>
    <n v="1"/>
    <n v="15101.06"/>
    <n v="8330.4486324357858"/>
  </r>
  <r>
    <s v="202606"/>
    <s v="032"/>
    <s v="Gas"/>
    <s v="Gas General Plant"/>
    <x v="0"/>
    <s v="Include"/>
    <s v="G394 - Tool, Shop, and Garage Equip"/>
    <x v="12"/>
    <n v="0.34726061264282393"/>
    <s v="XX"/>
    <s v="Operations - AZ - Prescott"/>
    <s v="PRESC - Prescott"/>
    <n v="2022"/>
    <n v="55361.62"/>
    <m/>
    <n v="9007.9"/>
    <n v="46353.72"/>
    <s v="No Indexing"/>
    <n v="1"/>
    <n v="1"/>
    <n v="1"/>
    <n v="55361.62"/>
    <n v="19224.910078099216"/>
  </r>
  <r>
    <s v="202606"/>
    <s v="032"/>
    <s v="Gas"/>
    <s v="Gas Distribution Plant"/>
    <x v="0"/>
    <s v="Include"/>
    <s v="G385 - Indust Measr Reg Stat Equip"/>
    <x v="19"/>
    <n v="0.39278890683516676"/>
    <s v="XX"/>
    <s v="Unspecified"/>
    <s v="00000 - Unspecified AZ"/>
    <n v="2022"/>
    <n v="92928.79"/>
    <m/>
    <n v="8415.66"/>
    <n v="84513.12999999999"/>
    <s v="No Indexing"/>
    <n v="1"/>
    <n v="1"/>
    <n v="1"/>
    <n v="92928.79"/>
    <n v="36501.397837614772"/>
  </r>
  <r>
    <s v="202606"/>
    <s v="032"/>
    <s v="Gas"/>
    <s v="Gas General Plant"/>
    <x v="0"/>
    <s v="Include"/>
    <s v="G390 - Structures and Improvements"/>
    <x v="2"/>
    <n v="0.24904501540006124"/>
    <s v="XX"/>
    <s v="Operations - AZ - Flagstaff"/>
    <s v="FLAGA - Flagstaff Admin"/>
    <n v="2021"/>
    <n v="9367.76"/>
    <m/>
    <n v="1210.5"/>
    <n v="8157.26"/>
    <s v="B - 2 :   Reinf. Conc. Bldg. Const."/>
    <n v="675"/>
    <n v="610"/>
    <n v="1.1100000000000001"/>
    <n v="10365.959999999999"/>
    <n v="2581.5906678364186"/>
  </r>
  <r>
    <s v="202606"/>
    <s v="032"/>
    <s v="Gas"/>
    <s v="Gas General Plant"/>
    <x v="0"/>
    <s v="Include"/>
    <s v="G394 - Tool, Shop, and Garage Equip"/>
    <x v="12"/>
    <n v="0.34726061264282393"/>
    <s v="XX"/>
    <s v="Unspecified"/>
    <s v="00000 - Unspecified AZ"/>
    <n v="2022"/>
    <n v="15603.55"/>
    <m/>
    <n v="4211.0200000000004"/>
    <n v="11392.529999999999"/>
    <s v="No Indexing"/>
    <n v="1"/>
    <n v="1"/>
    <n v="1"/>
    <n v="15603.55"/>
    <n v="5418.4983324029354"/>
  </r>
  <r>
    <s v="202606"/>
    <s v="032"/>
    <s v="Gas"/>
    <s v="Gas Distribution Plant"/>
    <x v="0"/>
    <s v="Include"/>
    <s v="G379 - Measr and Reg Stat Equip-Cty"/>
    <x v="10"/>
    <n v="0.3380707986361931"/>
    <s v="XX"/>
    <s v="Unspecified"/>
    <s v="00000 - Unspecified AZ"/>
    <n v="2022"/>
    <n v="158737.16"/>
    <m/>
    <n v="11440.68"/>
    <n v="147296.48000000001"/>
    <s v="G - 48 : 379 Meas&amp;Reg Sta Eq-City G"/>
    <n v="1223"/>
    <n v="1040"/>
    <n v="1.18"/>
    <n v="186668.79"/>
    <n v="63107.266915751818"/>
  </r>
  <r>
    <s v="202606"/>
    <s v="032"/>
    <s v="Gas"/>
    <s v="Gas General Plant"/>
    <x v="0"/>
    <s v="Include"/>
    <s v="G391 - Office Furniture and Equip"/>
    <x v="16"/>
    <n v="0.55164661503469203"/>
    <s v="CP"/>
    <s v="Operations - AZ - Flagstaff"/>
    <s v="FLAGA - Flagstaff Admin"/>
    <n v="2023"/>
    <n v="472626.43"/>
    <m/>
    <n v="301427.23"/>
    <n v="171199.2"/>
    <s v="No Indexing"/>
    <n v="1"/>
    <n v="1"/>
    <n v="1"/>
    <n v="472626.43"/>
    <n v="260722.77028543083"/>
  </r>
  <r>
    <s v="202606"/>
    <s v="032"/>
    <s v="Gas"/>
    <s v="Gas General Plant"/>
    <x v="0"/>
    <s v="Include"/>
    <s v="G394 - Tool, Shop, and Garage Equip"/>
    <x v="12"/>
    <n v="0.34726061264282393"/>
    <s v="XX"/>
    <s v="Operations - AZ - Flagstaff"/>
    <s v="FLAG0 - Flagstaff"/>
    <n v="2023"/>
    <n v="430791.91"/>
    <m/>
    <n v="46548.03"/>
    <n v="384243.88"/>
    <s v="No Indexing"/>
    <n v="1"/>
    <n v="1"/>
    <n v="1"/>
    <n v="430791.91"/>
    <n v="149597.06258817227"/>
  </r>
  <r>
    <s v="202606"/>
    <s v="032"/>
    <s v="Gas"/>
    <s v="Gas Distribution Plant"/>
    <x v="0"/>
    <s v="Include"/>
    <s v="G374 - Land and Land Rights"/>
    <x v="23"/>
    <n v="-1.7269128751637088E-2"/>
    <s v="RWAZ"/>
    <s v="Unspecified"/>
    <s v="00000 - Unspecified AZ"/>
    <n v="2022"/>
    <n v="10673.59"/>
    <m/>
    <n v="206.95"/>
    <n v="10466.64"/>
    <s v="No Indexing"/>
    <n v="1"/>
    <n v="1"/>
    <n v="1"/>
    <n v="10673.59"/>
    <n v="-184.3235999521861"/>
  </r>
  <r>
    <s v="202606"/>
    <s v="032"/>
    <s v="Gas"/>
    <s v="Gas General Plant"/>
    <x v="0"/>
    <s v="Include"/>
    <s v="G392 - Transportation Equipment"/>
    <x v="3"/>
    <n v="0.43183290679129122"/>
    <s v="C3"/>
    <s v="Unspecified"/>
    <s v="00000 - Unspecified AZ"/>
    <n v="2023"/>
    <n v="276281.89"/>
    <m/>
    <n v="276245.78999999998"/>
    <n v="36.100000000034925"/>
    <s v="No Indexing"/>
    <n v="1"/>
    <n v="1"/>
    <n v="1"/>
    <n v="276281.89"/>
    <n v="119307.61165249177"/>
  </r>
  <r>
    <s v="202606"/>
    <s v="032"/>
    <s v="Gas"/>
    <s v="Gas General Plant"/>
    <x v="0"/>
    <s v="Include"/>
    <s v="G390 - Structures and Improvements"/>
    <x v="2"/>
    <n v="0.24904501540006124"/>
    <s v="XX"/>
    <s v="Operations - AZ - Cottonwood"/>
    <s v="COTTN - Cottonwood"/>
    <n v="2023"/>
    <n v="27406.02"/>
    <m/>
    <n v="2426.9699999999998"/>
    <n v="24979.05"/>
    <s v="B - 2 :   Reinf. Conc. Bldg. Const."/>
    <n v="675"/>
    <n v="675"/>
    <n v="1"/>
    <n v="27406.02"/>
    <n v="6825.3326729543869"/>
  </r>
  <r>
    <s v="202606"/>
    <s v="032"/>
    <s v="Gas"/>
    <s v="Gas General Plant"/>
    <x v="0"/>
    <s v="Include"/>
    <s v="G398 - Miscellaneous Equipment"/>
    <x v="22"/>
    <n v="0.24374129646131953"/>
    <s v="XX"/>
    <s v="Operations - AZ - Prescott"/>
    <s v="PRETR - Prescott Training Facility"/>
    <n v="2022"/>
    <n v="2563.89"/>
    <m/>
    <n v="255.14"/>
    <n v="2308.75"/>
    <s v="No Indexing"/>
    <n v="1"/>
    <n v="1"/>
    <n v="1"/>
    <n v="2563.89"/>
    <n v="624.92587258421247"/>
  </r>
  <r>
    <s v="202606"/>
    <s v="032"/>
    <s v="Gas"/>
    <s v="Gas General Plant"/>
    <x v="0"/>
    <s v="Include"/>
    <s v="G397 - Communication Equipment"/>
    <x v="5"/>
    <n v="0.45288665983949944"/>
    <s v="XX"/>
    <s v="Operations - AZ - Flagstaff"/>
    <s v="FLAGA - Flagstaff Admin"/>
    <n v="2023"/>
    <n v="34471.39"/>
    <m/>
    <n v="7296.77"/>
    <n v="27174.62"/>
    <s v="No Indexing"/>
    <n v="1"/>
    <n v="1"/>
    <n v="1"/>
    <n v="34471.39"/>
    <n v="15611.632677124722"/>
  </r>
  <r>
    <s v="202606"/>
    <s v="032"/>
    <s v="Gas"/>
    <s v="Gas General Plant"/>
    <x v="0"/>
    <s v="Include"/>
    <s v="G390 - Structures and Improvements"/>
    <x v="2"/>
    <n v="0.24904501540006124"/>
    <s v="XX"/>
    <s v="Operations - AZ - Show Low"/>
    <s v="SHOWL - Show Low"/>
    <n v="2023"/>
    <n v="2200.9899999999998"/>
    <m/>
    <n v="120.22"/>
    <n v="2080.77"/>
    <s v="B - 2 :   Reinf. Conc. Bldg. Const."/>
    <n v="675"/>
    <n v="675"/>
    <n v="1"/>
    <n v="2200.9899999999998"/>
    <n v="548.14558844538078"/>
  </r>
  <r>
    <s v="202606"/>
    <s v="032"/>
    <s v="Gas"/>
    <s v="Gas Distribution Plant"/>
    <x v="3"/>
    <s v="Include"/>
    <s v="G385 - Indust Measr Reg Stat Equip"/>
    <x v="19"/>
    <n v="0.39278890683516676"/>
    <s v="XX"/>
    <s v="Unspecified"/>
    <s v="00000 - Unspecified AZ"/>
    <n v="2024"/>
    <n v="8548.61"/>
    <m/>
    <n v="359.36"/>
    <n v="8189.2500000000009"/>
    <s v="No Indexing"/>
    <n v="1"/>
    <n v="1"/>
    <n v="1"/>
    <n v="8548.61"/>
    <n v="3357.7991768601751"/>
  </r>
  <r>
    <s v="202606"/>
    <s v="032"/>
    <s v="Gas"/>
    <s v="Gas General Plant"/>
    <x v="0"/>
    <s v="Include"/>
    <s v="G396 - Power Operated Equipment"/>
    <x v="11"/>
    <n v="0.54297473900690851"/>
    <s v="XX"/>
    <s v="Operations - AZ - Flagstaff"/>
    <s v="FLAG0 - Flagstaff"/>
    <n v="2023"/>
    <n v="142546.99"/>
    <m/>
    <n v="34882.879999999997"/>
    <n v="107664.10999999999"/>
    <s v="No Indexing"/>
    <n v="1"/>
    <n v="1"/>
    <n v="1"/>
    <n v="142546.99"/>
    <n v="77399.414691470389"/>
  </r>
  <r>
    <s v="202606"/>
    <s v="032"/>
    <s v="Gas"/>
    <s v="Gas General Plant"/>
    <x v="0"/>
    <s v="Include"/>
    <s v="G397 - Communication Equipment"/>
    <x v="5"/>
    <n v="0.45288665983949944"/>
    <s v="XX"/>
    <s v="Operations - AZ - Kingman"/>
    <s v="KINGM - Kingman"/>
    <n v="2022"/>
    <n v="170955.93"/>
    <m/>
    <n v="59823.37"/>
    <n v="111132.56"/>
    <s v="No Indexing"/>
    <n v="1"/>
    <n v="1"/>
    <n v="1"/>
    <n v="170955.93"/>
    <n v="77423.660117455278"/>
  </r>
  <r>
    <s v="202606"/>
    <s v="032"/>
    <s v="Gas"/>
    <s v="Gas General Plant"/>
    <x v="0"/>
    <s v="Include"/>
    <s v="G394 - Tool, Shop, and Garage Equip"/>
    <x v="12"/>
    <n v="0.34726061264282393"/>
    <s v="XX"/>
    <s v="Operations - AZ - Cottonwood"/>
    <s v="COTTN - Cottonwood"/>
    <n v="2024"/>
    <n v="25621.05"/>
    <m/>
    <n v="2069.6"/>
    <n v="23551.45"/>
    <s v="No Indexing"/>
    <n v="1"/>
    <n v="1"/>
    <n v="1"/>
    <n v="25621.05"/>
    <n v="8897.1815195524232"/>
  </r>
  <r>
    <s v="202606"/>
    <s v="032"/>
    <s v="Gas"/>
    <s v="Gas Distribution Plant"/>
    <x v="0"/>
    <s v="Include"/>
    <s v="G385 - Indust Measr Reg Stat Equip"/>
    <x v="19"/>
    <n v="0.39278890683516676"/>
    <s v="XX"/>
    <s v="Unspecified"/>
    <s v="00000 - Unspecified AZ"/>
    <n v="2024"/>
    <n v="80343.360000000001"/>
    <m/>
    <n v="3377.34"/>
    <n v="76966.02"/>
    <s v="No Indexing"/>
    <n v="1"/>
    <n v="1"/>
    <n v="1"/>
    <n v="80343.360000000001"/>
    <n v="31557.980545864266"/>
  </r>
  <r>
    <s v="202606"/>
    <s v="032"/>
    <s v="Gas"/>
    <s v="Gas Distribution Plant"/>
    <x v="1"/>
    <s v="Include"/>
    <s v="G378 - Measr and Reg Stat Equip-Gen"/>
    <x v="4"/>
    <n v="0.46834496815577242"/>
    <s v="XX"/>
    <s v="Unspecified"/>
    <s v="SOUNI - Southern Union Gas Acquisition Adjustment"/>
    <n v="2003"/>
    <n v="203438.15"/>
    <m/>
    <n v="119120.59"/>
    <n v="84317.56"/>
    <s v="G - 47 : 378 Meas &amp; Reg Sta Equip"/>
    <n v="1184"/>
    <n v="360"/>
    <n v="3.29"/>
    <n v="669085.47"/>
    <n v="313362.81314064004"/>
  </r>
  <r>
    <s v="202606"/>
    <s v="032"/>
    <s v="Gas"/>
    <s v="Gas General Plant"/>
    <x v="0"/>
    <s v="Include"/>
    <s v="G398 - Miscellaneous Equipment"/>
    <x v="22"/>
    <n v="0.24374129646131953"/>
    <s v="XX"/>
    <s v="Operations - AZ - Prescott"/>
    <s v="PRESC - Prescott"/>
    <n v="2023"/>
    <n v="61884.83"/>
    <m/>
    <n v="7118.32"/>
    <n v="54766.51"/>
    <s v="No Indexing"/>
    <n v="1"/>
    <n v="1"/>
    <n v="1"/>
    <n v="61884.83"/>
    <n v="15083.888695488362"/>
  </r>
  <r>
    <s v="202606"/>
    <s v="032"/>
    <s v="Gas"/>
    <s v="Gas Distribution Plant"/>
    <x v="0"/>
    <s v="Include"/>
    <s v="G384 - House Regulatory Install"/>
    <x v="0"/>
    <n v="0.35620879944303163"/>
    <s v="XX"/>
    <s v="Unspecified"/>
    <s v="00000 - Unspecified AZ"/>
    <n v="2025"/>
    <n v="218830.88"/>
    <m/>
    <n v="6206.6"/>
    <n v="212624.28"/>
    <s v="G - 54 : 384 House Reg Installation"/>
    <n v="1947"/>
    <n v="1947"/>
    <n v="1"/>
    <n v="218830.88"/>
    <n v="77949.485045862122"/>
  </r>
  <r>
    <s v="202606"/>
    <s v="032"/>
    <s v="Gas"/>
    <s v="Gas General Plant"/>
    <x v="0"/>
    <s v="Include"/>
    <s v="G394 - Tool, Shop, and Garage Equip"/>
    <x v="12"/>
    <n v="0.34726061264282393"/>
    <s v="XX"/>
    <s v="Operations - AZ - Show Low"/>
    <s v="SHOWL - Show Low"/>
    <n v="2025"/>
    <n v="318365.84000000003"/>
    <m/>
    <n v="12602.26"/>
    <n v="305763.58"/>
    <s v="No Indexing"/>
    <n v="1"/>
    <n v="1"/>
    <n v="1"/>
    <n v="318365.84000000003"/>
    <n v="110555.91664294727"/>
  </r>
  <r>
    <s v="202606"/>
    <s v="032"/>
    <s v="Gas"/>
    <s v="Gas General Plant"/>
    <x v="0"/>
    <s v="Include"/>
    <s v="G394 - Tool, Shop, and Garage Equip"/>
    <x v="12"/>
    <n v="0.34726061264282393"/>
    <s v="XX"/>
    <s v="Operations - AZ - Prescott"/>
    <s v="PRESC - Prescott"/>
    <n v="2025"/>
    <n v="90970.43"/>
    <m/>
    <n v="3656.42"/>
    <n v="87314.01"/>
    <s v="No Indexing"/>
    <n v="1"/>
    <n v="1"/>
    <n v="1"/>
    <n v="90970.43"/>
    <n v="31590.447254181126"/>
  </r>
  <r>
    <s v="202606"/>
    <s v="032"/>
    <s v="Gas"/>
    <s v="Gas General Plant"/>
    <x v="0"/>
    <s v="Include"/>
    <s v="G397 - Communication Equipment"/>
    <x v="5"/>
    <n v="0.45288665983949944"/>
    <s v="XX"/>
    <s v="Operations - AZ - Show Low"/>
    <s v="SHOWL - Show Low"/>
    <n v="2025"/>
    <n v="18341.419999999998"/>
    <m/>
    <n v="1150.5899999999999"/>
    <n v="17190.829999999998"/>
    <s v="No Indexing"/>
    <n v="1"/>
    <n v="1"/>
    <n v="1"/>
    <n v="18341.419999999998"/>
    <n v="8306.5844405133903"/>
  </r>
  <r>
    <s v="202606"/>
    <s v="032"/>
    <s v="Gas"/>
    <s v="Gas General Plant"/>
    <x v="0"/>
    <s v="Include"/>
    <s v="G391 - Office Furniture and Equip"/>
    <x v="16"/>
    <n v="0.55164661503469203"/>
    <s v="CP"/>
    <s v="Operations - AZ - Flagstaff"/>
    <s v="FLAGA - Flagstaff Admin"/>
    <n v="2025"/>
    <n v="42711.62"/>
    <m/>
    <n v="8900.82"/>
    <n v="33810.800000000003"/>
    <s v="No Indexing"/>
    <n v="1"/>
    <n v="1"/>
    <n v="1"/>
    <n v="42711.62"/>
    <n v="23561.720595648054"/>
  </r>
  <r>
    <s v="202606"/>
    <s v="032"/>
    <s v="Gas"/>
    <s v="Gas General Plant"/>
    <x v="0"/>
    <s v="Include"/>
    <s v="G397 - Communication Equipment"/>
    <x v="5"/>
    <n v="0.45288665983949944"/>
    <s v="XX"/>
    <s v="Operations - AZ - Cottonwood"/>
    <s v="COTTN - Cottonwood"/>
    <n v="2025"/>
    <n v="43935.62"/>
    <m/>
    <n v="2978.43"/>
    <n v="40957.19"/>
    <s v="No Indexing"/>
    <n v="1"/>
    <n v="1"/>
    <n v="1"/>
    <n v="43935.62"/>
    <n v="19897.856189777511"/>
  </r>
  <r>
    <s v="202606"/>
    <s v="032"/>
    <s v="Gas"/>
    <s v="Gas General Plant"/>
    <x v="0"/>
    <s v="Include"/>
    <s v="G397 - Communication Equipment"/>
    <x v="5"/>
    <n v="0.45288665983949944"/>
    <s v="XX"/>
    <s v="Operations - AZ - Prescott"/>
    <s v="PRESC - Prescott"/>
    <n v="2025"/>
    <n v="15069.98"/>
    <m/>
    <n v="996.7"/>
    <n v="14073.279999999999"/>
    <s v="No Indexing"/>
    <n v="1"/>
    <n v="1"/>
    <n v="1"/>
    <n v="15069.98"/>
    <n v="6824.9929060480599"/>
  </r>
  <r>
    <s v="202606"/>
    <s v="032"/>
    <s v="Gas"/>
    <s v="Gas Distribution Plant"/>
    <x v="0"/>
    <s v="Include"/>
    <s v="G380 - Services"/>
    <x v="7"/>
    <n v="0.41926855566498139"/>
    <s v="XX"/>
    <s v="Unspecified"/>
    <s v="00000 - Unspecified AZ"/>
    <n v="2026"/>
    <n v="5047325.87"/>
    <m/>
    <n v="23051.13"/>
    <n v="5024274.74"/>
    <s v="G - 49 : 380 Services, Steel"/>
    <n v="1036"/>
    <n v="1036"/>
    <n v="1"/>
    <n v="5047325.87"/>
    <n v="2116185.0274853958"/>
  </r>
  <r>
    <s v="202606"/>
    <s v="032"/>
    <s v="Gas"/>
    <s v="Gas Distribution Plant"/>
    <x v="0"/>
    <s v="Include"/>
    <s v="G382 - Meter Installations"/>
    <x v="6"/>
    <n v="4.068947554640568E-2"/>
    <s v="XX"/>
    <s v="Unspecified"/>
    <s v="00000 - Unspecified AZ"/>
    <n v="2026"/>
    <n v="405084.79"/>
    <m/>
    <n v="3066.73"/>
    <n v="402018.06"/>
    <s v="G - 52 : 382 Meter Installations"/>
    <n v="2076"/>
    <n v="2076"/>
    <n v="1"/>
    <n v="405084.79"/>
    <n v="16482.687656925878"/>
  </r>
  <r>
    <s v="202606"/>
    <s v="032"/>
    <s v="Gas"/>
    <s v="Gas Distribution Plant"/>
    <x v="3"/>
    <s v="Include"/>
    <s v="G383 - House Regulators"/>
    <x v="14"/>
    <n v="0.50413956378429226"/>
    <s v="XX"/>
    <s v="Unspecified"/>
    <s v="00000 - Unspecified AZ"/>
    <n v="2026"/>
    <n v="19874.53"/>
    <m/>
    <n v="139.97"/>
    <n v="19734.559999999998"/>
    <s v="G - 53 : 383 House Regulators"/>
    <n v="954"/>
    <n v="954"/>
    <n v="1"/>
    <n v="19874.53"/>
    <n v="10019.53688461783"/>
  </r>
  <r>
    <s v="202606"/>
    <s v="032"/>
    <s v="Gas"/>
    <s v="Gas General Plant"/>
    <x v="0"/>
    <s v="Include"/>
    <s v="G391 - Office Furniture and Equip"/>
    <x v="16"/>
    <n v="0.55164661503469203"/>
    <s v="NT"/>
    <s v="Operations - AZ - Flagstaff"/>
    <s v="FLAGW - Flagstaff Operations/Warehouse"/>
    <n v="2025"/>
    <n v="86633.36"/>
    <m/>
    <n v="9576.27"/>
    <n v="77057.09"/>
    <s v="No Indexing"/>
    <n v="1"/>
    <n v="1"/>
    <n v="1"/>
    <n v="86633.36"/>
    <n v="47790.999793081886"/>
  </r>
  <r>
    <s v="202606"/>
    <s v="032"/>
    <s v="Gas"/>
    <s v="Gas General Plant"/>
    <x v="0"/>
    <s v="Include"/>
    <s v="G391 - Office Furniture and Equip"/>
    <x v="16"/>
    <n v="0.55164661503469203"/>
    <s v="NT"/>
    <s v="Operations - AZ - Cottonwood"/>
    <s v="COTTN - Cottonwood"/>
    <n v="2025"/>
    <n v="86633.39"/>
    <m/>
    <n v="18578.099999999999"/>
    <n v="68055.290000000008"/>
    <s v="No Indexing"/>
    <n v="1"/>
    <n v="1"/>
    <n v="1"/>
    <n v="86633.39"/>
    <n v="47791.01634248034"/>
  </r>
  <r>
    <s v="202606"/>
    <s v="032"/>
    <s v="Gas"/>
    <s v="Gas General Plant"/>
    <x v="0"/>
    <s v="Include"/>
    <s v="G396 - Power Operated Equipment"/>
    <x v="11"/>
    <n v="0.54297473900690851"/>
    <s v="XX"/>
    <s v="Operations - AZ - Cottonwood"/>
    <s v="COTTN - Cottonwood"/>
    <n v="2026"/>
    <n v="162501.60999999999"/>
    <m/>
    <n v="2625.84"/>
    <n v="159875.76999999999"/>
    <s v="No Indexing"/>
    <n v="1"/>
    <n v="1"/>
    <n v="1"/>
    <n v="162501.60999999999"/>
    <n v="88234.269277952422"/>
  </r>
  <r>
    <s v="202606"/>
    <s v="032"/>
    <s v="Gas"/>
    <s v="Gas Distribution Plant"/>
    <x v="0"/>
    <s v="Include"/>
    <s v="G381 - Meters"/>
    <x v="1"/>
    <n v="0.1701755990530332"/>
    <s v="XX"/>
    <s v="Unspecified"/>
    <s v="00000 - Unspecified AZ"/>
    <n v="2014"/>
    <n v="861391.87"/>
    <m/>
    <n v="160878.70000000001"/>
    <n v="700513.16999999993"/>
    <s v="G - 51 : 381 Meters"/>
    <n v="352"/>
    <n v="342"/>
    <n v="1.03"/>
    <n v="886578.77"/>
    <n v="150874.07329245133"/>
  </r>
  <r>
    <s v="202606"/>
    <s v="032"/>
    <s v="Gas"/>
    <s v="Gas General Plant"/>
    <x v="0"/>
    <s v="Include"/>
    <s v="G390 - Structures and Improvements"/>
    <x v="2"/>
    <n v="0.24904501540006124"/>
    <s v="XX"/>
    <s v="Operations - AZ - Flagstaff"/>
    <s v="FLAGA - Flagstaff Admin"/>
    <n v="2013"/>
    <n v="20808.03"/>
    <m/>
    <n v="15837.63"/>
    <n v="4970.3999999999996"/>
    <s v="B - 2 :   Reinf. Conc. Bldg. Const."/>
    <n v="675"/>
    <n v="449"/>
    <n v="1.5"/>
    <n v="31281.56"/>
    <n v="7790.5165919379397"/>
  </r>
  <r>
    <s v="202606"/>
    <s v="032"/>
    <s v="Gas"/>
    <s v="Gas General Plant"/>
    <x v="0"/>
    <s v="Include"/>
    <s v="G397 - Communication Equipment"/>
    <x v="5"/>
    <n v="0.45288665983949944"/>
    <s v="XX"/>
    <s v="Operations - AZ - Flagstaff"/>
    <s v="FLAGA - Flagstaff Admin"/>
    <n v="2014"/>
    <n v="11257.54"/>
    <m/>
    <n v="9531.7900000000009"/>
    <n v="1725.75"/>
    <s v="No Indexing"/>
    <n v="1"/>
    <n v="1"/>
    <n v="1"/>
    <n v="11257.54"/>
    <n v="5098.389688609559"/>
  </r>
  <r>
    <s v="202606"/>
    <s v="032"/>
    <s v="Gas"/>
    <s v="Gas Distribution Plant"/>
    <x v="0"/>
    <s v="Include"/>
    <s v="G382 - Meter Installations"/>
    <x v="6"/>
    <n v="4.068947554640568E-2"/>
    <s v="XX"/>
    <s v="Unspecified"/>
    <s v="00000 - Unspecified AZ"/>
    <n v="2011"/>
    <n v="421533.47"/>
    <m/>
    <n v="18745.03"/>
    <n v="402788.43999999994"/>
    <s v="G - 52 : 382 Meter Installations"/>
    <n v="2076"/>
    <n v="825"/>
    <n v="2.52"/>
    <n v="1060731.5"/>
    <n v="43160.608430552216"/>
  </r>
  <r>
    <s v="202606"/>
    <s v="032"/>
    <s v="Gas"/>
    <s v="Gas Distribution Plant"/>
    <x v="0"/>
    <s v="Include"/>
    <s v="G379 - Measr and Reg Stat Equip-Cty"/>
    <x v="10"/>
    <n v="0.3380707986361931"/>
    <s v="XX"/>
    <s v="Unspecified"/>
    <s v="00000 - Unspecified AZ"/>
    <n v="2010"/>
    <n v="351535.29"/>
    <m/>
    <n v="98014.33"/>
    <n v="253520.95999999996"/>
    <s v="G - 48 : 379 Meas&amp;Reg Sta Eq-City G"/>
    <n v="1223"/>
    <n v="533"/>
    <n v="2.29"/>
    <n v="806618.5"/>
    <n v="272694.16048972815"/>
  </r>
  <r>
    <s v="202606"/>
    <s v="032"/>
    <s v="Gas"/>
    <s v="Gas General Plant"/>
    <x v="0"/>
    <s v="Include"/>
    <s v="G390 - Structures and Improvements"/>
    <x v="2"/>
    <n v="0.24904501540006124"/>
    <s v="XX"/>
    <s v="Operations - AZ - Cottonwood"/>
    <s v="COTTN - Cottonwood"/>
    <n v="2012"/>
    <n v="75052.350000000006"/>
    <m/>
    <n v="75052.350000000006"/>
    <n v="0"/>
    <s v="B - 2 :   Reinf. Conc. Bldg. Const."/>
    <n v="675"/>
    <n v="446"/>
    <n v="1.51"/>
    <n v="113588.2"/>
    <n v="28288.575018265237"/>
  </r>
  <r>
    <s v="202606"/>
    <s v="032"/>
    <s v="Gas"/>
    <s v="Gas General Plant"/>
    <x v="0"/>
    <s v="Include"/>
    <s v="G397 - Communication Equipment"/>
    <x v="5"/>
    <n v="0.45288665983949944"/>
    <s v="XX"/>
    <s v="Operations - AZ - Flagstaff"/>
    <s v="FLAGA - Flagstaff Admin"/>
    <n v="2011"/>
    <n v="86576.69"/>
    <m/>
    <n v="85642.84"/>
    <n v="933.85000000000582"/>
    <s v="No Indexing"/>
    <n v="1"/>
    <n v="1"/>
    <n v="1"/>
    <n v="86576.69"/>
    <n v="39209.427954059793"/>
  </r>
  <r>
    <s v="202606"/>
    <s v="032"/>
    <s v="Gas"/>
    <s v="Gas Distribution Plant"/>
    <x v="0"/>
    <s v="Include"/>
    <s v="G387 - Other Equipment"/>
    <x v="8"/>
    <n v="0.71279521796502854"/>
    <s v="XX"/>
    <s v="Unspecified"/>
    <s v="00000 - Unspecified AZ"/>
    <n v="2009"/>
    <n v="242345.48"/>
    <m/>
    <n v="134751.34"/>
    <n v="107594.14000000001"/>
    <s v="No Indexing"/>
    <n v="1"/>
    <n v="1"/>
    <n v="1"/>
    <n v="242345.48"/>
    <n v="172742.69923943948"/>
  </r>
  <r>
    <s v="202606"/>
    <s v="032"/>
    <s v="Gas"/>
    <s v="Gas Distribution Plant"/>
    <x v="0"/>
    <s v="Include"/>
    <s v="G385 - Indust Measr Reg Stat Equip"/>
    <x v="19"/>
    <n v="0.39278890683516676"/>
    <s v="XX"/>
    <s v="Unspecified"/>
    <s v="00000 - Unspecified AZ"/>
    <n v="2007"/>
    <n v="95484.64"/>
    <m/>
    <n v="54588.99"/>
    <n v="40895.65"/>
    <s v="No Indexing"/>
    <n v="1"/>
    <n v="1"/>
    <n v="1"/>
    <n v="95484.64"/>
    <n v="37505.307365149434"/>
  </r>
  <r>
    <s v="202606"/>
    <s v="032"/>
    <s v="Gas"/>
    <s v="Gas General Plant"/>
    <x v="0"/>
    <s v="Include"/>
    <s v="G390 - Structures and Improvements"/>
    <x v="2"/>
    <n v="0.24904501540006124"/>
    <s v="XX"/>
    <s v="Operations - AZ - Flagstaff"/>
    <s v="FLAGW - Flagstaff Operations/Warehouse"/>
    <n v="2011"/>
    <n v="6158.55"/>
    <m/>
    <n v="2509.25"/>
    <n v="3649.3"/>
    <s v="B - 2 :   Reinf. Conc. Bldg. Const."/>
    <n v="675"/>
    <n v="435"/>
    <n v="1.55"/>
    <n v="9556.3700000000008"/>
    <n v="2379.9663138186834"/>
  </r>
  <r>
    <s v="202606"/>
    <s v="032"/>
    <s v="Gas"/>
    <s v="Gas General Plant"/>
    <x v="0"/>
    <s v="Include"/>
    <s v="G392 - Transportation Equipment"/>
    <x v="3"/>
    <n v="0.43183290679129122"/>
    <s v="C1"/>
    <s v="Unspecified"/>
    <s v="00000 - Unspecified AZ"/>
    <n v="2014"/>
    <n v="193017.67"/>
    <m/>
    <n v="193017.67"/>
    <n v="0"/>
    <s v="No Indexing"/>
    <n v="1"/>
    <n v="1"/>
    <n v="1"/>
    <n v="193017.67"/>
    <n v="83351.381498182207"/>
  </r>
  <r>
    <s v="202606"/>
    <s v="032"/>
    <s v="Gas"/>
    <s v="Gas General Plant"/>
    <x v="0"/>
    <s v="Include"/>
    <s v="G397 - Communication Equipment"/>
    <x v="5"/>
    <n v="0.45288665983949944"/>
    <s v="XX"/>
    <s v="Operations - AZ - Show Low"/>
    <s v="SHOWL - Show Low"/>
    <n v="2014"/>
    <n v="73932.429999999993"/>
    <m/>
    <n v="50169.72"/>
    <n v="23762.709999999992"/>
    <s v="No Indexing"/>
    <n v="1"/>
    <n v="1"/>
    <n v="1"/>
    <n v="73932.429999999993"/>
    <n v="33483.011276517602"/>
  </r>
  <r>
    <s v="202606"/>
    <s v="032"/>
    <s v="Gas"/>
    <s v="Gas Distribution Plant"/>
    <x v="0"/>
    <s v="Include"/>
    <s v="G376 - Mains"/>
    <x v="13"/>
    <n v="0.40359779215499247"/>
    <s v="XX"/>
    <s v="Unspecified"/>
    <s v="00000 - Unspecified AZ"/>
    <n v="1965"/>
    <n v="198403.16"/>
    <m/>
    <n v="193533.85"/>
    <n v="4869.3099999999977"/>
    <s v="G - 43 : 376 Mains, Cast Iron"/>
    <n v="1688"/>
    <n v="86"/>
    <n v="19.63"/>
    <n v="3894238.77"/>
    <n v="1571706.1696963736"/>
  </r>
  <r>
    <s v="202606"/>
    <s v="032"/>
    <s v="Gas"/>
    <s v="Gas Distribution Plant"/>
    <x v="0"/>
    <s v="Include"/>
    <s v="G376 - Mains"/>
    <x v="13"/>
    <n v="0.40359779215499247"/>
    <s v="XX"/>
    <s v="Unspecified"/>
    <s v="00000 - Unspecified AZ"/>
    <n v="1999"/>
    <n v="47072890.210000001"/>
    <m/>
    <n v="28100007.390000001"/>
    <n v="18972882.82"/>
    <s v="G - 43 : 376 Mains, Cast Iron"/>
    <n v="1688"/>
    <n v="303"/>
    <n v="5.57"/>
    <n v="262241051.72999999"/>
    <n v="105839909.49063116"/>
  </r>
  <r>
    <s v="202606"/>
    <s v="032"/>
    <s v="Gas"/>
    <s v="Gas Distribution Plant"/>
    <x v="0"/>
    <s v="Include"/>
    <s v="G379 - Measr and Reg Stat Equip-Cty"/>
    <x v="10"/>
    <n v="0.3380707986361931"/>
    <s v="XX"/>
    <s v="Unspecified"/>
    <s v="00000 - Unspecified AZ"/>
    <n v="2001"/>
    <n v="75147.789999999994"/>
    <m/>
    <n v="31632.54"/>
    <n v="43515.249999999993"/>
    <s v="G - 48 : 379 Meas&amp;Reg Sta Eq-City G"/>
    <n v="1223"/>
    <n v="354"/>
    <n v="3.45"/>
    <n v="259620.75"/>
    <n v="87770.194295027424"/>
  </r>
  <r>
    <s v="202606"/>
    <s v="032"/>
    <s v="Gas"/>
    <s v="Gas Distribution Plant"/>
    <x v="0"/>
    <s v="Include"/>
    <s v="G380 - Services"/>
    <x v="7"/>
    <n v="0.41926855566498139"/>
    <s v="XX"/>
    <s v="Unspecified"/>
    <s v="00000 - Unspecified AZ"/>
    <n v="1983"/>
    <n v="159380.23000000001"/>
    <m/>
    <n v="157723.79"/>
    <n v="1656.4400000000023"/>
    <s v="G - 49 : 380 Services, Steel"/>
    <n v="1036"/>
    <n v="232"/>
    <n v="4.47"/>
    <n v="711715.16"/>
    <n v="298399.78717807116"/>
  </r>
  <r>
    <s v="202606"/>
    <s v="032"/>
    <s v="Gas"/>
    <s v="Gas Distribution Plant"/>
    <x v="0"/>
    <s v="Include"/>
    <s v="G380 - Services"/>
    <x v="7"/>
    <n v="0.41926855566498139"/>
    <s v="XX"/>
    <s v="Unspecified"/>
    <s v="00000 - Unspecified AZ"/>
    <n v="2000"/>
    <n v="2401747.6"/>
    <m/>
    <n v="1963174"/>
    <n v="438573.60000000009"/>
    <s v="G - 49 : 380 Services, Steel"/>
    <n v="1036"/>
    <n v="321"/>
    <n v="3.23"/>
    <n v="7751434.6200000001"/>
    <n v="3249932.7974589341"/>
  </r>
  <r>
    <s v="202606"/>
    <s v="032"/>
    <s v="Gas"/>
    <s v="Gas Distribution Plant"/>
    <x v="0"/>
    <s v="Include"/>
    <s v="G380 - Services"/>
    <x v="7"/>
    <n v="0.41926855566498139"/>
    <s v="XX"/>
    <s v="Unspecified"/>
    <s v="00000 - Unspecified AZ"/>
    <n v="1989"/>
    <n v="567547.49"/>
    <m/>
    <n v="548426.1"/>
    <n v="19121.390000000014"/>
    <s v="G - 49 : 380 Services, Steel"/>
    <n v="1036"/>
    <n v="251"/>
    <n v="4.13"/>
    <n v="2342546.61"/>
    <n v="982156.13375259843"/>
  </r>
  <r>
    <s v="202606"/>
    <s v="032"/>
    <s v="Gas"/>
    <s v="Gas Distribution Plant"/>
    <x v="0"/>
    <s v="Include"/>
    <s v="G380 - Services"/>
    <x v="7"/>
    <n v="0.41926855566498139"/>
    <s v="XX"/>
    <s v="Unspecified"/>
    <s v="00000 - Unspecified AZ"/>
    <n v="2002"/>
    <n v="6332743.2800000003"/>
    <m/>
    <n v="4861419.6100000003"/>
    <n v="1471323.67"/>
    <s v="G - 49 : 380 Services, Steel"/>
    <n v="1036"/>
    <n v="338"/>
    <n v="3.07"/>
    <n v="19410420.23"/>
    <n v="8138178.8546824362"/>
  </r>
  <r>
    <s v="202606"/>
    <s v="032"/>
    <s v="Gas"/>
    <s v="Gas Distribution Plant"/>
    <x v="0"/>
    <s v="Include"/>
    <s v="G380 - Services"/>
    <x v="7"/>
    <n v="0.41926855566498139"/>
    <s v="XX"/>
    <s v="Unspecified"/>
    <s v="00000 - Unspecified AZ"/>
    <n v="1975"/>
    <n v="106113.34"/>
    <m/>
    <n v="105934.61"/>
    <n v="178.72999999999593"/>
    <s v="G - 49 : 380 Services, Steel"/>
    <n v="1036"/>
    <n v="129"/>
    <n v="8.0299999999999994"/>
    <n v="852197.06"/>
    <n v="357299.43048814352"/>
  </r>
  <r>
    <s v="202606"/>
    <s v="032"/>
    <s v="Gas"/>
    <s v="Gas Distribution Plant"/>
    <x v="0"/>
    <s v="Include"/>
    <s v="G379 - Measr and Reg Stat Equip-Cty"/>
    <x v="10"/>
    <n v="0.3380707986361931"/>
    <s v="XX"/>
    <s v="Unspecified"/>
    <s v="00000 - Unspecified AZ"/>
    <n v="1974"/>
    <n v="11978.69"/>
    <m/>
    <n v="8977.7000000000007"/>
    <n v="3000.99"/>
    <s v="G - 48 : 379 Meas&amp;Reg Sta Eq-City G"/>
    <n v="1223"/>
    <n v="116"/>
    <n v="10.54"/>
    <n v="126292.57"/>
    <n v="42695.830001717324"/>
  </r>
  <r>
    <s v="202606"/>
    <s v="032"/>
    <s v="Gas"/>
    <s v="Gas Distribution Plant"/>
    <x v="0"/>
    <s v="Include"/>
    <s v="G380 - Services"/>
    <x v="7"/>
    <n v="0.41926855566498139"/>
    <s v="XX"/>
    <s v="Unspecified"/>
    <s v="00000 - Unspecified AZ"/>
    <n v="1971"/>
    <n v="83596.710000000006"/>
    <m/>
    <n v="83545.08"/>
    <n v="51.630000000004657"/>
    <s v="G - 49 : 380 Services, Steel"/>
    <n v="1036"/>
    <n v="90"/>
    <n v="11.51"/>
    <n v="962291.02"/>
    <n v="403458.36608478171"/>
  </r>
  <r>
    <s v="202606"/>
    <s v="032"/>
    <s v="Gas"/>
    <s v="Gas Distribution Plant"/>
    <x v="0"/>
    <s v="Include"/>
    <s v="G376 - Mains"/>
    <x v="13"/>
    <n v="0.40359779215499247"/>
    <s v="XX"/>
    <s v="Unspecified"/>
    <s v="00000 - Unspecified AZ"/>
    <n v="1985"/>
    <n v="348068.24"/>
    <m/>
    <n v="291188.56"/>
    <n v="56879.679999999993"/>
    <s v="G - 43 : 376 Mains, Cast Iron"/>
    <n v="1688"/>
    <n v="250"/>
    <n v="6.75"/>
    <n v="2350156.7599999998"/>
    <n v="948518.07955413044"/>
  </r>
  <r>
    <s v="202606"/>
    <s v="032"/>
    <s v="Gas"/>
    <s v="Gas Distribution Plant"/>
    <x v="0"/>
    <s v="Include"/>
    <s v="G379 - Measr and Reg Stat Equip-Cty"/>
    <x v="10"/>
    <n v="0.3380707986361931"/>
    <s v="XX"/>
    <s v="Unspecified"/>
    <s v="00000 - Unspecified AZ"/>
    <n v="1996"/>
    <n v="194815.26"/>
    <m/>
    <n v="96205.34"/>
    <n v="98609.920000000013"/>
    <s v="G - 48 : 379 Meas&amp;Reg Sta Eq-City G"/>
    <n v="1223"/>
    <n v="324"/>
    <n v="3.77"/>
    <n v="735367.48"/>
    <n v="248606.27125468475"/>
  </r>
  <r>
    <s v="202606"/>
    <s v="032"/>
    <s v="Gas"/>
    <s v="Gas Distribution Plant"/>
    <x v="0"/>
    <s v="Include"/>
    <s v="G380 - Services"/>
    <x v="7"/>
    <n v="0.41926855566498139"/>
    <s v="XX"/>
    <s v="Unspecified"/>
    <s v="00000 - Unspecified AZ"/>
    <n v="1969"/>
    <n v="27610.2"/>
    <m/>
    <n v="27600.07"/>
    <n v="10.130000000001019"/>
    <s v="G - 49 : 380 Services, Steel"/>
    <n v="1036"/>
    <n v="77"/>
    <n v="13.45"/>
    <n v="371482.69"/>
    <n v="155751.01089084204"/>
  </r>
  <r>
    <s v="202606"/>
    <s v="032"/>
    <s v="Gas"/>
    <s v="Gas Distribution Plant"/>
    <x v="0"/>
    <s v="Include"/>
    <s v="G383 - House Regulators"/>
    <x v="14"/>
    <n v="0.50413956378429226"/>
    <s v="XX"/>
    <s v="Unspecified"/>
    <s v="00000 - Unspecified AZ"/>
    <n v="1971"/>
    <n v="3348.88"/>
    <m/>
    <n v="3348.88"/>
    <n v="0"/>
    <s v="G - 53 : 383 House Regulators"/>
    <n v="954"/>
    <n v="98"/>
    <n v="9.73"/>
    <n v="32600.32"/>
    <n v="16435.111104028339"/>
  </r>
  <r>
    <s v="202606"/>
    <s v="032"/>
    <s v="Gas"/>
    <s v="Gas Distribution Plant"/>
    <x v="0"/>
    <s v="Include"/>
    <s v="G383 - House Regulators"/>
    <x v="14"/>
    <n v="0.50413956378429226"/>
    <s v="XX"/>
    <s v="Unspecified"/>
    <s v="00000 - Unspecified AZ"/>
    <n v="2001"/>
    <n v="234049.59"/>
    <m/>
    <n v="163034.78"/>
    <n v="71014.81"/>
    <s v="G - 53 : 383 House Regulators"/>
    <n v="954"/>
    <n v="313"/>
    <n v="3.05"/>
    <n v="713365.2"/>
    <n v="359635.62074689439"/>
  </r>
  <r>
    <s v="202606"/>
    <s v="032"/>
    <s v="Gas"/>
    <s v="Gas Distribution Plant"/>
    <x v="0"/>
    <s v="Include"/>
    <s v="G380 - Services"/>
    <x v="7"/>
    <n v="0.41926855566498139"/>
    <s v="XX"/>
    <s v="Unspecified"/>
    <s v="00000 - Unspecified AZ"/>
    <n v="1982"/>
    <n v="200681.58"/>
    <m/>
    <n v="198995.11"/>
    <n v="1686.4700000000012"/>
    <s v="G - 49 : 380 Services, Steel"/>
    <n v="1036"/>
    <n v="226"/>
    <n v="4.58"/>
    <n v="919938.57"/>
    <n v="385701.31554440834"/>
  </r>
  <r>
    <s v="202606"/>
    <s v="032"/>
    <s v="Gas"/>
    <s v="Gas Distribution Plant"/>
    <x v="0"/>
    <s v="Include"/>
    <s v="G378 - Measr and Reg Stat Equip-Gen"/>
    <x v="4"/>
    <n v="0.46834496815577242"/>
    <s v="XX"/>
    <s v="Unspecified"/>
    <s v="00000 - Unspecified AZ"/>
    <n v="1981"/>
    <n v="19164.41"/>
    <m/>
    <n v="17974.13"/>
    <n v="1190.2799999999988"/>
    <s v="G - 47 : 378 Meas &amp; Reg Sta Equip"/>
    <n v="1184"/>
    <n v="224"/>
    <n v="5.29"/>
    <n v="101297.60000000001"/>
    <n v="47442.221246256173"/>
  </r>
  <r>
    <s v="202606"/>
    <s v="032"/>
    <s v="Gas"/>
    <s v="Gas Distribution Plant"/>
    <x v="0"/>
    <s v="Include"/>
    <s v="G378 - Measr and Reg Stat Equip-Gen"/>
    <x v="4"/>
    <n v="0.46834496815577242"/>
    <s v="XX"/>
    <s v="Unspecified"/>
    <s v="00000 - Unspecified AZ"/>
    <n v="1990"/>
    <n v="62305.04"/>
    <m/>
    <n v="53205.07"/>
    <n v="9099.9700000000012"/>
    <s v="G - 47 : 378 Meas &amp; Reg Sta Equip"/>
    <n v="1184"/>
    <n v="274"/>
    <n v="4.32"/>
    <n v="269230.53999999998"/>
    <n v="126092.76868286141"/>
  </r>
  <r>
    <s v="202606"/>
    <s v="032"/>
    <s v="Gas"/>
    <s v="Gas Distribution Plant"/>
    <x v="0"/>
    <s v="Include"/>
    <s v="G378 - Measr and Reg Stat Equip-Gen"/>
    <x v="4"/>
    <n v="0.46834496815577242"/>
    <s v="XX"/>
    <s v="Unspecified"/>
    <s v="00000 - Unspecified AZ"/>
    <n v="1970"/>
    <n v="6554.19"/>
    <m/>
    <n v="6413.9"/>
    <n v="140.28999999999996"/>
    <s v="G - 47 : 378 Meas &amp; Reg Sta Equip"/>
    <n v="1184"/>
    <n v="83"/>
    <n v="14.27"/>
    <n v="93495.92"/>
    <n v="43788.343675094642"/>
  </r>
  <r>
    <s v="202606"/>
    <s v="032"/>
    <s v="Gas"/>
    <s v="Gas Distribution Plant"/>
    <x v="0"/>
    <s v="Include"/>
    <s v="G380 - Services"/>
    <x v="7"/>
    <n v="0.41926855566498139"/>
    <s v="XX"/>
    <s v="Unspecified"/>
    <s v="00000 - Unspecified AZ"/>
    <n v="1972"/>
    <n v="115358.98"/>
    <m/>
    <n v="115267"/>
    <n v="91.979999999995925"/>
    <s v="G - 49 : 380 Services, Steel"/>
    <n v="1036"/>
    <n v="95"/>
    <n v="10.91"/>
    <n v="1258020.03"/>
    <n v="527448.24097571662"/>
  </r>
  <r>
    <s v="202606"/>
    <s v="032"/>
    <s v="Gas"/>
    <s v="Gas Distribution Plant"/>
    <x v="0"/>
    <s v="Include"/>
    <s v="G380 - Services"/>
    <x v="7"/>
    <n v="0.41926855566498139"/>
    <s v="XX"/>
    <s v="Unspecified"/>
    <s v="00000 - Unspecified AZ"/>
    <n v="1979"/>
    <n v="177322.46"/>
    <m/>
    <n v="176555.2"/>
    <n v="767.25999999998021"/>
    <s v="G - 49 : 380 Services, Steel"/>
    <n v="1036"/>
    <n v="176"/>
    <n v="5.89"/>
    <n v="1043784.48"/>
    <n v="437626.01135512366"/>
  </r>
  <r>
    <s v="202606"/>
    <s v="032"/>
    <s v="Gas"/>
    <s v="Gas Distribution Plant"/>
    <x v="0"/>
    <s v="Include"/>
    <s v="G383 - House Regulators"/>
    <x v="14"/>
    <n v="0.50413956378429226"/>
    <s v="XX"/>
    <s v="Unspecified"/>
    <s v="00000 - Unspecified AZ"/>
    <n v="1994"/>
    <n v="185541.71"/>
    <m/>
    <n v="157542.39000000001"/>
    <n v="27999.319999999978"/>
    <s v="G - 53 : 383 House Regulators"/>
    <n v="954"/>
    <n v="303"/>
    <n v="3.15"/>
    <n v="584180.82999999996"/>
    <n v="294508.66880734579"/>
  </r>
  <r>
    <s v="202606"/>
    <s v="032"/>
    <s v="Gas"/>
    <s v="Gas Distribution Plant"/>
    <x v="0"/>
    <s v="Include"/>
    <s v="G383 - House Regulators"/>
    <x v="14"/>
    <n v="0.50413956378429226"/>
    <s v="XX"/>
    <s v="Unspecified"/>
    <s v="00000 - Unspecified AZ"/>
    <n v="1995"/>
    <n v="146319.19"/>
    <m/>
    <n v="121572.3"/>
    <n v="24746.89"/>
    <s v="G - 53 : 383 House Regulators"/>
    <n v="954"/>
    <n v="301"/>
    <n v="3.17"/>
    <n v="463749.19"/>
    <n v="233794.31435191887"/>
  </r>
  <r>
    <s v="202606"/>
    <s v="032"/>
    <s v="Gas"/>
    <s v="Gas Distribution Plant"/>
    <x v="0"/>
    <s v="Include"/>
    <s v="G383 - House Regulators"/>
    <x v="14"/>
    <n v="0.50413956378429226"/>
    <s v="XX"/>
    <s v="Unspecified"/>
    <s v="00000 - Unspecified AZ"/>
    <n v="1996"/>
    <n v="111224.94"/>
    <m/>
    <n v="90233.74"/>
    <n v="20991.199999999997"/>
    <s v="G - 53 : 383 House Regulators"/>
    <n v="954"/>
    <n v="304"/>
    <n v="3.14"/>
    <n v="349041.42"/>
    <n v="175965.58922144995"/>
  </r>
  <r>
    <s v="202606"/>
    <s v="032"/>
    <s v="Gas"/>
    <s v="Gas General Plant"/>
    <x v="0"/>
    <s v="Include"/>
    <s v="G391 - Office Furniture and Equip"/>
    <x v="16"/>
    <n v="0.55164661503469203"/>
    <s v="OE"/>
    <s v="Operations - AZ - Flagstaff"/>
    <s v="FLAGA - Flagstaff Admin"/>
    <n v="2012"/>
    <n v="15415.72"/>
    <m/>
    <n v="15075.15"/>
    <n v="340.56999999999971"/>
    <s v="No Indexing"/>
    <n v="1"/>
    <n v="1"/>
    <n v="1"/>
    <n v="15415.72"/>
    <n v="8504.0297563226031"/>
  </r>
  <r>
    <s v="202606"/>
    <s v="032"/>
    <s v="Gas"/>
    <s v="Gas General Plant"/>
    <x v="0"/>
    <s v="Include"/>
    <s v="G390 - Structures and Improvements"/>
    <x v="2"/>
    <n v="0.24904501540006124"/>
    <s v="XX"/>
    <s v="Operations - AZ - Show Low"/>
    <s v="SHOWL - Show Low"/>
    <n v="2011"/>
    <n v="4918.83"/>
    <m/>
    <n v="3154.3"/>
    <n v="1764.5299999999997"/>
    <s v="B - 2 :   Reinf. Conc. Bldg. Const."/>
    <n v="675"/>
    <n v="435"/>
    <n v="1.55"/>
    <n v="7632.67"/>
    <n v="1900.8784176935856"/>
  </r>
  <r>
    <s v="202606"/>
    <s v="032"/>
    <s v="Gas"/>
    <s v="Gas Distribution Plant"/>
    <x v="0"/>
    <s v="Include"/>
    <s v="G376 - Mains"/>
    <x v="13"/>
    <n v="0.40359779215499247"/>
    <s v="XX"/>
    <s v="Unspecified"/>
    <s v="00000 - Unspecified AZ"/>
    <n v="1957"/>
    <n v="41799.82"/>
    <m/>
    <n v="41356.949999999997"/>
    <n v="442.87000000000262"/>
    <s v="G - 43 : 376 Mains, Cast Iron"/>
    <n v="1688"/>
    <n v="71"/>
    <n v="23.77"/>
    <n v="993776"/>
    <n v="401085.79949661979"/>
  </r>
  <r>
    <s v="202606"/>
    <s v="032"/>
    <s v="Gas"/>
    <s v="Gas Transmission Plant"/>
    <x v="0"/>
    <s v="Include"/>
    <s v="G367 - Mains"/>
    <x v="18"/>
    <n v="0.49719891469810329"/>
    <s v="XX"/>
    <s v="Unspecified"/>
    <s v="00000 - Unspecified AZ"/>
    <n v="2004"/>
    <n v="4447600.68"/>
    <m/>
    <n v="1940919.86"/>
    <n v="2506680.8199999994"/>
    <s v="G - 27 : 367 Mains"/>
    <n v="747"/>
    <n v="361"/>
    <n v="2.0699999999999998"/>
    <n v="9203206.9499999993"/>
    <n v="4575824.507282041"/>
  </r>
  <r>
    <s v="202606"/>
    <s v="032"/>
    <s v="Gas"/>
    <s v="Gas Transmission Plant"/>
    <x v="0"/>
    <s v="Include"/>
    <s v="G369 - Measuring and Reg Stat Equip"/>
    <x v="15"/>
    <n v="0.47687649645731794"/>
    <s v="XX"/>
    <s v="UNSG T&amp;D"/>
    <s v="GRFTH - Griffith"/>
    <n v="2000"/>
    <n v="1189550.8600000001"/>
    <m/>
    <n v="475632.56"/>
    <n v="713918.3"/>
    <s v="G - 30 : 369 Meas &amp; Reg Sta Equipmt"/>
    <n v="1257"/>
    <n v="389"/>
    <n v="3.23"/>
    <n v="3843870"/>
    <n v="1833051.2584373907"/>
  </r>
  <r>
    <s v="202606"/>
    <s v="032"/>
    <s v="Gas"/>
    <s v="Gas Transmission Plant"/>
    <x v="0"/>
    <s v="Include"/>
    <s v="G369 - Measuring and Reg Stat Equip"/>
    <x v="15"/>
    <n v="0.47687649645731794"/>
    <s v="XX"/>
    <s v="Unspecified"/>
    <s v="00000 - Unspecified AZ"/>
    <n v="1981"/>
    <n v="1482"/>
    <m/>
    <n v="1419.94"/>
    <n v="62.059999999999945"/>
    <s v="G - 30 : 369 Meas &amp; Reg Sta Equipmt"/>
    <n v="1257"/>
    <n v="234"/>
    <n v="5.37"/>
    <n v="7961"/>
    <n v="3796.4137882967079"/>
  </r>
  <r>
    <s v="202606"/>
    <s v="032"/>
    <s v="Gas"/>
    <s v="Gas Distribution Plant"/>
    <x v="0"/>
    <s v="Include"/>
    <s v="G376 - Mains"/>
    <x v="13"/>
    <n v="0.40359779215499247"/>
    <s v="XX"/>
    <s v="Unspecified"/>
    <s v="00000 - Unspecified AZ"/>
    <n v="2016"/>
    <n v="2868119.06"/>
    <m/>
    <n v="571841.5"/>
    <n v="2296277.56"/>
    <s v="G - 43 : 376 Mains, Cast Iron"/>
    <n v="1688"/>
    <n v="783"/>
    <n v="2.16"/>
    <n v="6183122.5700000003"/>
    <n v="2495494.6178757031"/>
  </r>
  <r>
    <s v="202606"/>
    <s v="032"/>
    <s v="Gas"/>
    <s v="Gas Distribution Plant"/>
    <x v="0"/>
    <s v="Include"/>
    <s v="G380 - Services"/>
    <x v="7"/>
    <n v="0.41926855566498139"/>
    <s v="XX"/>
    <s v="Unspecified"/>
    <s v="00000 - Unspecified AZ"/>
    <n v="2017"/>
    <n v="3380843.58"/>
    <m/>
    <n v="812551.25"/>
    <n v="2568292.33"/>
    <s v="G - 49 : 380 Services, Steel"/>
    <n v="1036"/>
    <n v="600"/>
    <n v="1.73"/>
    <n v="5837589.9100000001"/>
    <n v="2447517.8901301688"/>
  </r>
  <r>
    <s v="202606"/>
    <s v="032"/>
    <s v="Gas"/>
    <s v="Gas General Plant"/>
    <x v="0"/>
    <s v="Include"/>
    <s v="G391 - Office Furniture and Equip"/>
    <x v="16"/>
    <n v="0.55164661503469203"/>
    <s v="OE"/>
    <s v="Operations - AZ - Show Low"/>
    <s v="SHOWL - Show Low"/>
    <n v="2005"/>
    <n v="2605.5300000000002"/>
    <m/>
    <n v="1274.8900000000001"/>
    <n v="1330.64"/>
    <s v="No Indexing"/>
    <n v="1"/>
    <n v="1"/>
    <n v="1"/>
    <n v="2605.5300000000002"/>
    <n v="1437.3318048713413"/>
  </r>
  <r>
    <s v="202606"/>
    <s v="032"/>
    <s v="Gas"/>
    <s v="Gas General Plant"/>
    <x v="0"/>
    <s v="Include"/>
    <s v="G391 - Office Furniture and Equip"/>
    <x v="16"/>
    <n v="0.55164661503469203"/>
    <s v="OE"/>
    <s v="Operations - AZ - Cottonwood"/>
    <s v="COTTN - Cottonwood"/>
    <n v="2006"/>
    <n v="537.99"/>
    <m/>
    <n v="534.6"/>
    <n v="3.3899999999999864"/>
    <s v="No Indexing"/>
    <n v="1"/>
    <n v="1"/>
    <n v="1"/>
    <n v="537.99"/>
    <n v="296.78036242251397"/>
  </r>
  <r>
    <s v="202606"/>
    <s v="032"/>
    <s v="Gas"/>
    <s v="Gas General Plant"/>
    <x v="0"/>
    <s v="Include"/>
    <s v="G392 - Transportation Equipment"/>
    <x v="3"/>
    <n v="0.43183290679129122"/>
    <s v="C7"/>
    <s v="Unspecified"/>
    <s v="00000 - Unspecified AZ"/>
    <n v="2004"/>
    <n v="617499.75"/>
    <m/>
    <n v="365521.62"/>
    <n v="251978.13"/>
    <s v="No Indexing"/>
    <n v="1"/>
    <n v="1"/>
    <n v="1"/>
    <n v="617499.75"/>
    <n v="266656.71198539564"/>
  </r>
  <r>
    <s v="202606"/>
    <s v="032"/>
    <s v="Gas"/>
    <s v="Gas General Plant"/>
    <x v="0"/>
    <s v="Include"/>
    <s v="G390 - Structures and Improvements"/>
    <x v="2"/>
    <n v="0.24904501540006124"/>
    <s v="XX"/>
    <s v="Operations - AZ - Prescott"/>
    <s v="PRESC - Prescott"/>
    <n v="2016"/>
    <n v="25589.54"/>
    <m/>
    <n v="6659.87"/>
    <n v="18929.670000000002"/>
    <s v="B - 2 :   Reinf. Conc. Bldg. Const."/>
    <n v="675"/>
    <n v="459"/>
    <n v="1.47"/>
    <n v="37631.68"/>
    <n v="9371.9823251301768"/>
  </r>
  <r>
    <s v="202606"/>
    <s v="032"/>
    <s v="Gas"/>
    <s v="Gas General Plant"/>
    <x v="0"/>
    <s v="Include"/>
    <s v="G392 - Transportation Equipment"/>
    <x v="3"/>
    <n v="0.43183290679129122"/>
    <s v="C3"/>
    <s v="Unspecified"/>
    <s v="00000 - Unspecified AZ"/>
    <n v="2016"/>
    <n v="158650.48000000001"/>
    <m/>
    <n v="158650.48000000001"/>
    <n v="0"/>
    <s v="No Indexing"/>
    <n v="1"/>
    <n v="1"/>
    <n v="1"/>
    <n v="158650.48000000001"/>
    <n v="68510.497942233618"/>
  </r>
  <r>
    <s v="202606"/>
    <s v="032"/>
    <s v="Gas"/>
    <s v="Gas Distribution Plant"/>
    <x v="0"/>
    <s v="Include"/>
    <s v="G378 - Measr and Reg Stat Equip-Gen"/>
    <x v="4"/>
    <n v="0.46834496815577242"/>
    <s v="XX"/>
    <s v="Unspecified"/>
    <s v="00000 - Unspecified AZ"/>
    <n v="1994"/>
    <n v="35847.47"/>
    <m/>
    <n v="28473.19"/>
    <n v="7374.2800000000025"/>
    <s v="G - 47 : 378 Meas &amp; Reg Sta Equip"/>
    <n v="1184"/>
    <n v="308"/>
    <n v="3.84"/>
    <n v="137803.26"/>
    <n v="64539.463416461629"/>
  </r>
  <r>
    <s v="202606"/>
    <s v="032"/>
    <s v="Gas"/>
    <s v="Gas Distribution Plant"/>
    <x v="0"/>
    <s v="Include"/>
    <s v="G378 - Measr and Reg Stat Equip-Gen"/>
    <x v="4"/>
    <n v="0.46834496815577242"/>
    <s v="XX"/>
    <s v="Unspecified"/>
    <s v="00000 - Unspecified AZ"/>
    <n v="2005"/>
    <n v="40069.58"/>
    <m/>
    <n v="22108.25"/>
    <n v="17961.330000000002"/>
    <s v="G - 47 : 378 Meas &amp; Reg Sta Equip"/>
    <n v="1184"/>
    <n v="476"/>
    <n v="2.4900000000000002"/>
    <n v="99668.87"/>
    <n v="46679.413746271821"/>
  </r>
  <r>
    <s v="202606"/>
    <s v="032"/>
    <s v="Gas"/>
    <s v="Gas General Plant"/>
    <x v="0"/>
    <s v="Include"/>
    <s v="G396 - Power Operated Equipment"/>
    <x v="11"/>
    <n v="0.54297473900690851"/>
    <s v="XX"/>
    <s v="Operations - AZ - Cottonwood"/>
    <s v="COTTN - Cottonwood"/>
    <n v="2006"/>
    <n v="75856.289999999994"/>
    <m/>
    <n v="75847.88"/>
    <n v="8.4099999999889405"/>
    <s v="No Indexing"/>
    <n v="1"/>
    <n v="1"/>
    <n v="1"/>
    <n v="75856.289999999994"/>
    <n v="41188.049264782363"/>
  </r>
  <r>
    <s v="202606"/>
    <s v="032"/>
    <s v="Gas"/>
    <s v="Gas General Plant"/>
    <x v="0"/>
    <s v="Include"/>
    <s v="G396 - Power Operated Equipment"/>
    <x v="11"/>
    <n v="0.54297473900690851"/>
    <s v="XX"/>
    <s v="Operations - AZ - Flagstaff"/>
    <s v="FLAG0 - Flagstaff"/>
    <n v="1994"/>
    <n v="24526.89"/>
    <m/>
    <n v="24431.88"/>
    <n v="95.009999999998399"/>
    <s v="No Indexing"/>
    <n v="1"/>
    <n v="1"/>
    <n v="1"/>
    <n v="24526.89"/>
    <n v="13317.481696401153"/>
  </r>
  <r>
    <s v="202606"/>
    <s v="032"/>
    <s v="Gas"/>
    <s v="Gas General Plant"/>
    <x v="0"/>
    <s v="Include"/>
    <s v="G396 - Power Operated Equipment"/>
    <x v="11"/>
    <n v="0.54297473900690851"/>
    <s v="XX"/>
    <s v="Operations - AZ - Santa Cruz"/>
    <s v="SCWHG - Santa Cruz Warehouse &amp; Engineering Gas"/>
    <n v="1967"/>
    <n v="11560"/>
    <m/>
    <n v="11560"/>
    <n v="0"/>
    <s v="No Indexing"/>
    <n v="1"/>
    <n v="1"/>
    <n v="1"/>
    <n v="11560"/>
    <n v="6276.7879829198628"/>
  </r>
  <r>
    <s v="202606"/>
    <s v="032"/>
    <s v="Gas"/>
    <s v="Gas Distribution Plant"/>
    <x v="0"/>
    <s v="Include"/>
    <s v="G387 - Other Equipment"/>
    <x v="8"/>
    <n v="0.71279521796502854"/>
    <s v="XX"/>
    <s v="Unspecified"/>
    <s v="00000 - Unspecified AZ"/>
    <n v="2001"/>
    <n v="76745.95"/>
    <m/>
    <n v="62583.17"/>
    <n v="14162.779999999999"/>
    <s v="No Indexing"/>
    <n v="1"/>
    <n v="1"/>
    <n v="1"/>
    <n v="76745.95"/>
    <n v="54704.146158183183"/>
  </r>
  <r>
    <s v="202606"/>
    <s v="032"/>
    <s v="Gas"/>
    <s v="Gas Distribution Plant"/>
    <x v="0"/>
    <s v="Include"/>
    <s v="G387 - Other Equipment"/>
    <x v="8"/>
    <n v="0.71279521796502854"/>
    <s v="XX"/>
    <s v="Unspecified"/>
    <s v="00000 - Unspecified AZ"/>
    <n v="1992"/>
    <n v="94965.63"/>
    <m/>
    <n v="91836.5"/>
    <n v="3129.1300000000047"/>
    <s v="No Indexing"/>
    <n v="1"/>
    <n v="1"/>
    <n v="1"/>
    <n v="94965.63"/>
    <n v="67691.046935036255"/>
  </r>
  <r>
    <s v="202606"/>
    <s v="032"/>
    <s v="Gas"/>
    <s v="Gas Distribution Plant"/>
    <x v="0"/>
    <s v="Include"/>
    <s v="G387 - Other Equipment"/>
    <x v="8"/>
    <n v="0.71279521796502854"/>
    <s v="XX"/>
    <s v="Unspecified"/>
    <s v="00000 - Unspecified AZ"/>
    <n v="1997"/>
    <n v="84221.19"/>
    <m/>
    <n v="77120.75"/>
    <n v="7100.4400000000023"/>
    <s v="No Indexing"/>
    <n v="1"/>
    <n v="1"/>
    <n v="1"/>
    <n v="84221.19"/>
    <n v="60032.461483324085"/>
  </r>
  <r>
    <s v="202606"/>
    <s v="032"/>
    <s v="Gas"/>
    <s v="Gas Distribution Plant"/>
    <x v="0"/>
    <s v="Include"/>
    <s v="G387 - Other Equipment"/>
    <x v="8"/>
    <n v="0.71279521796502854"/>
    <s v="XX"/>
    <s v="Unspecified"/>
    <s v="00000 - Unspecified AZ"/>
    <n v="1968"/>
    <n v="11967.71"/>
    <m/>
    <n v="11967.71"/>
    <n v="0"/>
    <s v="No Indexing"/>
    <n v="1"/>
    <n v="1"/>
    <n v="1"/>
    <n v="11967.71"/>
    <n v="8530.5264579922514"/>
  </r>
  <r>
    <s v="202606"/>
    <s v="032"/>
    <s v="Gas"/>
    <s v="Gas General Plant"/>
    <x v="0"/>
    <s v="Include"/>
    <s v="G390 - Structures and Improvements"/>
    <x v="2"/>
    <n v="0.24904501540006124"/>
    <s v="XX"/>
    <s v="Operations - AZ - Other Gas Loc"/>
    <s v="HOLBR - Holbrook"/>
    <n v="1966"/>
    <n v="390.38"/>
    <m/>
    <n v="390.3"/>
    <n v="7.9999999999984084E-2"/>
    <s v="B - 2 :   Reinf. Conc. Bldg. Const."/>
    <n v="675"/>
    <n v="63"/>
    <n v="10.71"/>
    <n v="4182.6400000000003"/>
    <n v="1041.6656432129123"/>
  </r>
  <r>
    <s v="202606"/>
    <s v="032"/>
    <s v="Gas"/>
    <s v="Gas Distribution Plant"/>
    <x v="0"/>
    <s v="Include"/>
    <s v="G385 - Indust Measr Reg Stat Equip"/>
    <x v="19"/>
    <n v="0.39278890683516676"/>
    <s v="XX"/>
    <s v="Unspecified"/>
    <s v="00000 - Unspecified AZ"/>
    <n v="1990"/>
    <n v="4018.53"/>
    <m/>
    <n v="3684.91"/>
    <n v="333.62000000000035"/>
    <s v="No Indexing"/>
    <n v="1"/>
    <n v="1"/>
    <n v="1"/>
    <n v="4018.53"/>
    <n v="1578.4340057843228"/>
  </r>
  <r>
    <s v="202606"/>
    <s v="032"/>
    <s v="Gas"/>
    <s v="Gas General Plant"/>
    <x v="0"/>
    <s v="Include"/>
    <s v="G390 - Structures and Improvements"/>
    <x v="2"/>
    <n v="0.24904501540006124"/>
    <s v="XX"/>
    <s v="Operations - AZ - Show Low"/>
    <s v="SHOWL - Show Low"/>
    <n v="1998"/>
    <n v="8793.01"/>
    <m/>
    <n v="8739.9"/>
    <n v="53.110000000000582"/>
    <s v="B - 2 :   Reinf. Conc. Bldg. Const."/>
    <n v="675"/>
    <n v="290"/>
    <n v="2.33"/>
    <n v="20466.490000000002"/>
    <n v="5097.0773172352001"/>
  </r>
  <r>
    <s v="202606"/>
    <s v="032"/>
    <s v="Gas"/>
    <s v="Gas Distribution Plant"/>
    <x v="0"/>
    <s v="Include"/>
    <s v="G381 - Meters"/>
    <x v="1"/>
    <n v="0.1701755990530332"/>
    <s v="XX"/>
    <s v="Unspecified"/>
    <s v="00000 - Unspecified AZ"/>
    <n v="1998"/>
    <n v="342356.65"/>
    <m/>
    <n v="120399.9"/>
    <n v="221956.75000000003"/>
    <s v="G - 51 : 381 Meters"/>
    <n v="352"/>
    <n v="196"/>
    <n v="1.8"/>
    <n v="614844.6"/>
    <n v="104631.54812952258"/>
  </r>
  <r>
    <s v="202606"/>
    <s v="032"/>
    <s v="Gas"/>
    <s v="Gas Distribution Plant"/>
    <x v="0"/>
    <s v="Include"/>
    <s v="G382 - Meter Installations"/>
    <x v="6"/>
    <n v="4.068947554640568E-2"/>
    <s v="XX"/>
    <s v="Unspecified"/>
    <s v="00000 - Unspecified AZ"/>
    <n v="1994"/>
    <n v="2455.2800000000002"/>
    <m/>
    <n v="128.44999999999999"/>
    <n v="2326.8300000000004"/>
    <s v="G - 52 : 382 Meter Installations"/>
    <n v="2076"/>
    <n v="322"/>
    <n v="6.45"/>
    <n v="15829.69"/>
    <n v="644.10178416218253"/>
  </r>
  <r>
    <s v="202606"/>
    <s v="032"/>
    <s v="Gas"/>
    <s v="Gas Distribution Plant"/>
    <x v="0"/>
    <s v="Include"/>
    <s v="G382 - Meter Installations"/>
    <x v="6"/>
    <n v="4.068947554640568E-2"/>
    <s v="XX"/>
    <s v="Unspecified"/>
    <s v="00000 - Unspecified AZ"/>
    <n v="1996"/>
    <n v="56354.63"/>
    <m/>
    <n v="2822.13"/>
    <n v="53532.5"/>
    <s v="G - 52 : 382 Meter Installations"/>
    <n v="2076"/>
    <n v="335"/>
    <n v="6.2"/>
    <n v="349230.48"/>
    <n v="14210.005076019517"/>
  </r>
  <r>
    <s v="202606"/>
    <s v="032"/>
    <s v="Gas"/>
    <s v="Gas Distribution Plant"/>
    <x v="0"/>
    <s v="Include"/>
    <s v="G382 - Meter Installations"/>
    <x v="6"/>
    <n v="4.068947554640568E-2"/>
    <s v="XX"/>
    <s v="Unspecified"/>
    <s v="00000 - Unspecified AZ"/>
    <n v="1998"/>
    <n v="176808.49"/>
    <m/>
    <n v="8685.18"/>
    <n v="168123.31"/>
    <s v="G - 52 : 382 Meter Installations"/>
    <n v="2076"/>
    <n v="343"/>
    <n v="6.05"/>
    <n v="1070129.52"/>
    <n v="43543.00893552685"/>
  </r>
  <r>
    <s v="202606"/>
    <s v="032"/>
    <s v="Gas"/>
    <s v="Gas General Plant"/>
    <x v="0"/>
    <s v="Include"/>
    <s v="G394 - Tool, Shop, and Garage Equip"/>
    <x v="12"/>
    <n v="0.34726061264282393"/>
    <s v="XX"/>
    <s v="Operations - AZ - Santa Cruz"/>
    <s v="SCWHG - Santa Cruz Warehouse &amp; Engineering Gas"/>
    <n v="2001"/>
    <n v="12875.78"/>
    <m/>
    <n v="12508.47"/>
    <n v="367.31000000000131"/>
    <s v="No Indexing"/>
    <n v="1"/>
    <n v="1"/>
    <n v="1"/>
    <n v="12875.78"/>
    <n v="4471.2512510542201"/>
  </r>
  <r>
    <s v="202606"/>
    <s v="032"/>
    <s v="Gas"/>
    <s v="Gas General Plant"/>
    <x v="0"/>
    <s v="Include"/>
    <s v="G392 - Transportation Equipment"/>
    <x v="3"/>
    <n v="0.43183290679129122"/>
    <s v="C1"/>
    <s v="Unspecified"/>
    <s v="00000 - Unspecified AZ"/>
    <n v="2006"/>
    <n v="24608.080000000002"/>
    <m/>
    <n v="24608.080000000002"/>
    <n v="0"/>
    <s v="No Indexing"/>
    <n v="1"/>
    <n v="1"/>
    <n v="1"/>
    <n v="24608.080000000002"/>
    <n v="10626.578716952637"/>
  </r>
  <r>
    <s v="202606"/>
    <s v="032"/>
    <s v="Gas"/>
    <s v="Gas General Plant"/>
    <x v="0"/>
    <s v="Include"/>
    <s v="G392 - Transportation Equipment"/>
    <x v="3"/>
    <n v="0.43183290679129122"/>
    <s v="C2"/>
    <s v="Unspecified"/>
    <s v="00000 - Unspecified AZ"/>
    <n v="2006"/>
    <n v="62889.48"/>
    <m/>
    <n v="35231.040000000001"/>
    <n v="27658.440000000002"/>
    <s v="No Indexing"/>
    <n v="1"/>
    <n v="1"/>
    <n v="1"/>
    <n v="62889.48"/>
    <n v="27157.746954992774"/>
  </r>
  <r>
    <s v="202606"/>
    <s v="032"/>
    <s v="Gas"/>
    <s v="Gas General Plant"/>
    <x v="0"/>
    <s v="Include"/>
    <s v="G392 - Transportation Equipment"/>
    <x v="3"/>
    <n v="0.43183290679129122"/>
    <s v="C7"/>
    <s v="Unspecified"/>
    <s v="00000 - Unspecified AZ"/>
    <n v="2006"/>
    <n v="490195.1"/>
    <m/>
    <n v="261524.25"/>
    <n v="228670.84999999998"/>
    <s v="No Indexing"/>
    <n v="1"/>
    <n v="1"/>
    <n v="1"/>
    <n v="490195.1"/>
    <n v="211682.37492784768"/>
  </r>
  <r>
    <s v="202606"/>
    <s v="032"/>
    <s v="Gas"/>
    <s v="Gas General Plant"/>
    <x v="0"/>
    <s v="Include"/>
    <s v="G392 - Transportation Equipment"/>
    <x v="3"/>
    <n v="0.43183290679129122"/>
    <s v="C1"/>
    <s v="Unspecified"/>
    <s v="00000 - Unspecified AZ"/>
    <n v="2007"/>
    <n v="302138.51"/>
    <m/>
    <n v="302138.51"/>
    <n v="0"/>
    <s v="No Indexing"/>
    <n v="1"/>
    <n v="1"/>
    <n v="1"/>
    <n v="302138.51"/>
    <n v="130473.35102688961"/>
  </r>
  <r>
    <s v="202606"/>
    <s v="032"/>
    <s v="Gas"/>
    <s v="Gas General Plant"/>
    <x v="0"/>
    <s v="Include"/>
    <s v="G392 - Transportation Equipment"/>
    <x v="3"/>
    <n v="0.43183290679129122"/>
    <s v="C9"/>
    <s v="Unspecified"/>
    <s v="00000 - Unspecified AZ"/>
    <n v="2008"/>
    <n v="56292.73"/>
    <m/>
    <n v="49278.9"/>
    <n v="7013.8300000000017"/>
    <s v="No Indexing"/>
    <n v="1"/>
    <n v="1"/>
    <n v="1"/>
    <n v="56292.73"/>
    <n v="24309.053227117325"/>
  </r>
  <r>
    <s v="202606"/>
    <s v="032"/>
    <s v="Gas"/>
    <s v="Gas Distribution Plant"/>
    <x v="0"/>
    <s v="Include"/>
    <s v="G382 - Meter Installations"/>
    <x v="6"/>
    <n v="4.068947554640568E-2"/>
    <s v="XX"/>
    <s v="Unspecified"/>
    <s v="00000 - Unspecified AZ"/>
    <n v="2008"/>
    <n v="145639.49"/>
    <m/>
    <n v="6643.47"/>
    <n v="138996.01999999999"/>
    <s v="G - 52 : 382 Meter Installations"/>
    <n v="2076"/>
    <n v="789"/>
    <n v="2.63"/>
    <n v="383203.53"/>
    <n v="15592.350663231337"/>
  </r>
  <r>
    <s v="202606"/>
    <s v="032"/>
    <s v="Gas"/>
    <s v="Gas General Plant"/>
    <x v="0"/>
    <s v="Include"/>
    <s v="G393 - Stores Equipment"/>
    <x v="20"/>
    <n v="0.47174007972370507"/>
    <s v="XX"/>
    <s v="Operations - AZ - Prescott"/>
    <s v="PRESC - Prescott"/>
    <n v="2000"/>
    <n v="17757.96"/>
    <m/>
    <n v="12577.74"/>
    <n v="5180.2199999999993"/>
    <s v="No Indexing"/>
    <n v="1"/>
    <n v="1"/>
    <n v="1"/>
    <n v="17757.96"/>
    <n v="8377.1414661303661"/>
  </r>
  <r>
    <s v="202606"/>
    <s v="032"/>
    <s v="Gas"/>
    <s v="Gas Distribution Plant"/>
    <x v="0"/>
    <s v="Include"/>
    <s v="G384 - House Regulatory Install"/>
    <x v="0"/>
    <n v="0.35620879944303163"/>
    <s v="XX"/>
    <s v="Unspecified"/>
    <s v="00000 - Unspecified AZ"/>
    <n v="2003"/>
    <n v="199170.97"/>
    <m/>
    <n v="122572.59"/>
    <n v="76598.38"/>
    <s v="G - 54 : 384 House Reg Installation"/>
    <n v="1947"/>
    <n v="389"/>
    <n v="5.01"/>
    <n v="996878.87"/>
    <n v="355097.02547282598"/>
  </r>
  <r>
    <s v="202606"/>
    <s v="032"/>
    <s v="Gas"/>
    <s v="Gas Distribution Plant"/>
    <x v="0"/>
    <s v="Include"/>
    <s v="G385 - Indust Measr Reg Stat Equip"/>
    <x v="19"/>
    <n v="0.39278890683516676"/>
    <s v="XX"/>
    <s v="Unspecified"/>
    <s v="00000 - Unspecified AZ"/>
    <n v="2000"/>
    <n v="8247.3700000000008"/>
    <m/>
    <n v="6287.89"/>
    <n v="1959.4800000000005"/>
    <s v="No Indexing"/>
    <n v="1"/>
    <n v="1"/>
    <n v="1"/>
    <n v="8247.3700000000008"/>
    <n v="3239.4754465651495"/>
  </r>
  <r>
    <s v="202606"/>
    <s v="032"/>
    <s v="Gas"/>
    <s v="Gas General Plant"/>
    <x v="0"/>
    <s v="Include"/>
    <s v="G397 - Communication Equipment"/>
    <x v="5"/>
    <n v="0.45288665983949944"/>
    <s v="XX"/>
    <s v="Operations - AZ - Kingman"/>
    <s v="KINGM - Kingman"/>
    <n v="2016"/>
    <n v="2659.72"/>
    <m/>
    <n v="2314.16"/>
    <n v="345.55999999999995"/>
    <s v="No Indexing"/>
    <n v="1"/>
    <n v="1"/>
    <n v="1"/>
    <n v="2659.72"/>
    <n v="1204.5517069083135"/>
  </r>
  <r>
    <s v="202606"/>
    <s v="032"/>
    <s v="Gas"/>
    <s v="Gas Distribution Plant"/>
    <x v="0"/>
    <s v="Include"/>
    <s v="G374 - Land and Land Rights"/>
    <x v="23"/>
    <n v="-1.7269128751637088E-2"/>
    <s v="LD"/>
    <s v="Unspecified"/>
    <s v="00000 - Unspecified AZ"/>
    <n v="2003"/>
    <n v="0.01"/>
    <m/>
    <n v="0"/>
    <n v="0.01"/>
    <s v="No Indexing"/>
    <n v="1"/>
    <n v="1"/>
    <n v="1"/>
    <n v="0.01"/>
    <n v="-1.7269128751637089E-4"/>
  </r>
  <r>
    <s v="202606"/>
    <s v="032"/>
    <s v="Gas"/>
    <s v="Gas General Plant"/>
    <x v="0"/>
    <s v="Include"/>
    <s v="G397 - Communication Equipment"/>
    <x v="5"/>
    <n v="0.45288665983949944"/>
    <s v="XX"/>
    <s v="Operations - AZ - Show Low"/>
    <s v="SHOWL - Show Low"/>
    <n v="2013"/>
    <n v="28381.81"/>
    <m/>
    <n v="21901.5"/>
    <n v="6480.3100000000013"/>
    <s v="No Indexing"/>
    <n v="1"/>
    <n v="1"/>
    <n v="1"/>
    <n v="28381.81"/>
    <n v="12853.743131099303"/>
  </r>
  <r>
    <s v="202606"/>
    <s v="032"/>
    <s v="Gas"/>
    <s v="Gas General Plant"/>
    <x v="0"/>
    <s v="Include"/>
    <s v="G394 - Tool, Shop, and Garage Equip"/>
    <x v="12"/>
    <n v="0.34726061264282393"/>
    <s v="XX"/>
    <s v="Operations - AZ - Prescott"/>
    <s v="PRESC - Prescott"/>
    <n v="2014"/>
    <n v="31286.33"/>
    <m/>
    <n v="15489.85"/>
    <n v="15796.480000000001"/>
    <s v="No Indexing"/>
    <n v="1"/>
    <n v="1"/>
    <n v="1"/>
    <n v="31286.33"/>
    <n v="10864.510123145563"/>
  </r>
  <r>
    <s v="202606"/>
    <s v="032"/>
    <s v="Gas"/>
    <s v="Gas Distribution Plant"/>
    <x v="0"/>
    <s v="Include"/>
    <s v="G383 - House Regulators"/>
    <x v="14"/>
    <n v="0.50413956378429226"/>
    <s v="XX"/>
    <s v="Unspecified"/>
    <s v="00000 - Unspecified AZ"/>
    <n v="1992"/>
    <n v="149345.19"/>
    <m/>
    <n v="131610.9"/>
    <n v="17734.290000000008"/>
    <s v="G - 53 : 383 House Regulators"/>
    <n v="954"/>
    <n v="301"/>
    <n v="3.17"/>
    <n v="473339.9"/>
    <n v="238629.37070770052"/>
  </r>
  <r>
    <s v="202606"/>
    <s v="032"/>
    <s v="Gas"/>
    <s v="Gas General Plant"/>
    <x v="0"/>
    <s v="Include"/>
    <s v="G390 - Structures and Improvements"/>
    <x v="2"/>
    <n v="0.24904501540006124"/>
    <s v="XX"/>
    <s v="Operations - AZ - Flagstaff"/>
    <s v="FLAGA - Flagstaff Admin"/>
    <n v="2015"/>
    <n v="4107.68"/>
    <m/>
    <n v="2363.29"/>
    <n v="1744.3900000000003"/>
    <s v="B - 2 :   Reinf. Conc. Bldg. Const."/>
    <n v="675"/>
    <n v="457"/>
    <n v="1.48"/>
    <n v="6067.14"/>
    <n v="1510.9909747343277"/>
  </r>
  <r>
    <s v="202606"/>
    <s v="032"/>
    <s v="Gas"/>
    <s v="Gas Intangible"/>
    <x v="0"/>
    <s v="Include"/>
    <s v="G302 - Franchise and Consents"/>
    <x v="25"/>
    <n v="0.18080879826634541"/>
    <s v="XX"/>
    <s v="Unspecified"/>
    <s v="00000 - Unspecified AZ"/>
    <n v="2005"/>
    <n v="27172.87"/>
    <m/>
    <n v="7674.95"/>
    <n v="19497.919999999998"/>
    <s v="No Indexing"/>
    <n v="1"/>
    <n v="1"/>
    <n v="1"/>
    <n v="27172.87"/>
    <n v="4913.0939701476291"/>
  </r>
  <r>
    <s v="202606"/>
    <s v="032"/>
    <s v="Gas"/>
    <s v="Gas General Plant"/>
    <x v="0"/>
    <s v="Include"/>
    <s v="G389 - Land and Land Rights"/>
    <x v="24"/>
    <n v="6.1649066788854748E-2"/>
    <s v="LD"/>
    <s v="Operations - AZ - Lake Havasu"/>
    <s v="HAVAS - Havasu"/>
    <n v="1950"/>
    <n v="10548.51"/>
    <m/>
    <n v="0"/>
    <n v="10548.51"/>
    <s v="No Indexing"/>
    <n v="1"/>
    <n v="1"/>
    <n v="1"/>
    <n v="10548.51"/>
    <n v="650.30579751290225"/>
  </r>
  <r>
    <s v="202606"/>
    <s v="032"/>
    <s v="Gas"/>
    <s v="Gas General Plant"/>
    <x v="0"/>
    <s v="Include"/>
    <s v="G394 - Tool, Shop, and Garage Equip"/>
    <x v="12"/>
    <n v="0.34726061264282393"/>
    <s v="XX"/>
    <s v="Operations - AZ - Santa Cruz"/>
    <s v="SCWHG - Santa Cruz Warehouse &amp; Engineering Gas"/>
    <n v="2014"/>
    <n v="2047.73"/>
    <m/>
    <n v="659.6"/>
    <n v="1388.13"/>
    <s v="No Indexing"/>
    <n v="1"/>
    <n v="1"/>
    <n v="1"/>
    <n v="2047.73"/>
    <n v="711.09597432708983"/>
  </r>
  <r>
    <s v="202606"/>
    <s v="032"/>
    <s v="Gas"/>
    <s v="Gas General Plant"/>
    <x v="0"/>
    <s v="Include"/>
    <s v="G397 - Communication Equipment"/>
    <x v="5"/>
    <n v="0.45288665983949944"/>
    <s v="XX"/>
    <s v="Operations - AZ - Kingman"/>
    <s v="KINGM - Kingman"/>
    <n v="2015"/>
    <n v="2419.0700000000002"/>
    <m/>
    <n v="2223.91"/>
    <n v="195.16000000000031"/>
    <s v="No Indexing"/>
    <n v="1"/>
    <n v="1"/>
    <n v="1"/>
    <n v="2419.0700000000002"/>
    <n v="1095.564532217938"/>
  </r>
  <r>
    <s v="202606"/>
    <s v="032"/>
    <s v="Gas"/>
    <s v="Gas General Plant"/>
    <x v="0"/>
    <s v="Include"/>
    <s v="G392 - Transportation Equipment"/>
    <x v="3"/>
    <n v="0.43183290679129122"/>
    <s v="C7"/>
    <s v="Unspecified"/>
    <s v="00000 - Unspecified AZ"/>
    <n v="2017"/>
    <n v="303993.21999999997"/>
    <m/>
    <n v="74854.12"/>
    <n v="229139.09999999998"/>
    <s v="No Indexing"/>
    <n v="1"/>
    <n v="1"/>
    <n v="1"/>
    <n v="303993.21999999997"/>
    <n v="131274.27583744447"/>
  </r>
  <r>
    <s v="202606"/>
    <s v="032"/>
    <s v="Gas"/>
    <s v="Gas General Plant"/>
    <x v="0"/>
    <s v="Include"/>
    <s v="G394 - Tool, Shop, and Garage Equip"/>
    <x v="12"/>
    <n v="0.34726061264282393"/>
    <s v="XX"/>
    <s v="Operations - AZ - Santa Cruz"/>
    <s v="SCWHG - Santa Cruz Warehouse &amp; Engineering Gas"/>
    <n v="2004"/>
    <n v="4040.65"/>
    <m/>
    <n v="2935.77"/>
    <n v="1104.8800000000001"/>
    <s v="No Indexing"/>
    <n v="1"/>
    <n v="1"/>
    <n v="1"/>
    <n v="4040.65"/>
    <n v="1403.1585944752264"/>
  </r>
  <r>
    <s v="202606"/>
    <s v="032"/>
    <s v="Gas"/>
    <s v="Gas General Plant"/>
    <x v="0"/>
    <s v="Include"/>
    <s v="G394 - Tool, Shop, and Garage Equip"/>
    <x v="12"/>
    <n v="0.34726061264282393"/>
    <s v="XX"/>
    <s v="Operations - AZ - Cottonwood"/>
    <s v="COTTN - Cottonwood"/>
    <n v="2006"/>
    <n v="82886.92"/>
    <m/>
    <n v="67711.350000000006"/>
    <n v="15175.569999999992"/>
    <s v="No Indexing"/>
    <n v="1"/>
    <n v="1"/>
    <n v="1"/>
    <n v="82886.92"/>
    <n v="28783.362619276733"/>
  </r>
  <r>
    <s v="202606"/>
    <s v="032"/>
    <s v="Gas"/>
    <s v="Gas General Plant"/>
    <x v="0"/>
    <s v="Include"/>
    <s v="G394 - Tool, Shop, and Garage Equip"/>
    <x v="12"/>
    <n v="0.34726061264282393"/>
    <s v="XX"/>
    <s v="Operations - AZ - Flagstaff"/>
    <s v="FLAGW - Flagstaff Operations/Warehouse"/>
    <n v="2001"/>
    <n v="68677.899999999994"/>
    <m/>
    <n v="67926.23"/>
    <n v="751.66999999999825"/>
    <s v="No Indexing"/>
    <n v="1"/>
    <n v="1"/>
    <n v="1"/>
    <n v="68677.899999999994"/>
    <n v="23849.129629022595"/>
  </r>
  <r>
    <s v="202606"/>
    <s v="032"/>
    <s v="Gas"/>
    <s v="Gas General Plant"/>
    <x v="0"/>
    <s v="Include"/>
    <s v="G394 - Tool, Shop, and Garage Equip"/>
    <x v="12"/>
    <n v="0.34726061264282393"/>
    <s v="XX"/>
    <s v="Operations - AZ - Flagstaff"/>
    <s v="FLAGW - Flagstaff Operations/Warehouse"/>
    <n v="2007"/>
    <n v="164667.21"/>
    <m/>
    <n v="122946.11"/>
    <n v="41721.099999999991"/>
    <s v="No Indexing"/>
    <n v="1"/>
    <n v="1"/>
    <n v="1"/>
    <n v="164667.21"/>
    <n v="57182.436226784543"/>
  </r>
  <r>
    <s v="202606"/>
    <s v="032"/>
    <s v="Gas"/>
    <s v="Gas General Plant"/>
    <x v="0"/>
    <s v="Include"/>
    <s v="G394 - Tool, Shop, and Garage Equip"/>
    <x v="12"/>
    <n v="0.34726061264282393"/>
    <s v="XX"/>
    <s v="Operations - AZ - Prescott"/>
    <s v="PRESC - Prescott"/>
    <n v="2016"/>
    <n v="35334.370000000003"/>
    <m/>
    <n v="14561.25"/>
    <n v="20773.120000000003"/>
    <s v="No Indexing"/>
    <n v="1"/>
    <n v="1"/>
    <n v="1"/>
    <n v="35334.370000000003"/>
    <n v="12270.23497354822"/>
  </r>
  <r>
    <s v="202606"/>
    <s v="032"/>
    <s v="Gas"/>
    <s v="Gas General Plant"/>
    <x v="0"/>
    <s v="Include"/>
    <s v="G394 - Tool, Shop, and Garage Equip"/>
    <x v="12"/>
    <n v="0.34726061264282393"/>
    <s v="XX"/>
    <s v="Operations - AZ - Prescott"/>
    <s v="PRESC - Prescott"/>
    <n v="2017"/>
    <n v="15877.41"/>
    <m/>
    <n v="5881.85"/>
    <n v="9995.56"/>
    <s v="No Indexing"/>
    <n v="1"/>
    <n v="1"/>
    <n v="1"/>
    <n v="15877.41"/>
    <n v="5513.5991237812987"/>
  </r>
  <r>
    <s v="202606"/>
    <s v="032"/>
    <s v="Gas"/>
    <s v="Gas General Plant"/>
    <x v="0"/>
    <s v="Include"/>
    <s v="G394 - Tool, Shop, and Garage Equip"/>
    <x v="12"/>
    <n v="0.34726061264282393"/>
    <s v="XX"/>
    <s v="Operations - AZ - Kingman"/>
    <s v="KINGM - Kingman"/>
    <n v="2005"/>
    <n v="1577.66"/>
    <m/>
    <n v="1302.74"/>
    <n v="274.92000000000007"/>
    <s v="No Indexing"/>
    <n v="1"/>
    <n v="1"/>
    <n v="1"/>
    <n v="1577.66"/>
    <n v="547.85917814207767"/>
  </r>
  <r>
    <s v="202606"/>
    <s v="032"/>
    <s v="Gas"/>
    <s v="Gas General Plant"/>
    <x v="0"/>
    <s v="Include"/>
    <s v="G396 - Power Operated Equipment"/>
    <x v="11"/>
    <n v="0.54297473900690851"/>
    <s v="XX"/>
    <s v="Operations - AZ - Show Low"/>
    <s v="SHOWL - Show Low"/>
    <n v="2005"/>
    <n v="31832.400000000001"/>
    <m/>
    <n v="31654.35"/>
    <n v="178.05000000000291"/>
    <s v="No Indexing"/>
    <n v="1"/>
    <n v="1"/>
    <n v="1"/>
    <n v="31832.400000000001"/>
    <n v="17284.189081963515"/>
  </r>
  <r>
    <s v="202606"/>
    <s v="032"/>
    <s v="Gas"/>
    <s v="Gas General Plant"/>
    <x v="0"/>
    <s v="Include"/>
    <s v="G394 - Tool, Shop, and Garage Equip"/>
    <x v="12"/>
    <n v="0.34726061264282393"/>
    <s v="XX"/>
    <s v="Operations - AZ - Cottonwood"/>
    <s v="COTTN - Cottonwood"/>
    <n v="2008"/>
    <n v="2929.67"/>
    <m/>
    <n v="2165.5500000000002"/>
    <n v="764.11999999999989"/>
    <s v="No Indexing"/>
    <n v="1"/>
    <n v="1"/>
    <n v="1"/>
    <n v="2929.67"/>
    <n v="1017.358999041302"/>
  </r>
  <r>
    <s v="202606"/>
    <s v="032"/>
    <s v="Gas"/>
    <s v="Gas General Plant"/>
    <x v="0"/>
    <s v="Include"/>
    <s v="G394 - Tool, Shop, and Garage Equip"/>
    <x v="12"/>
    <n v="0.34726061264282393"/>
    <s v="XX"/>
    <s v="Operations - AZ - Santa Cruz"/>
    <s v="SCWHG - Santa Cruz Warehouse &amp; Engineering Gas"/>
    <n v="2009"/>
    <n v="8442.86"/>
    <m/>
    <n v="3978.83"/>
    <n v="4464.0300000000007"/>
    <s v="No Indexing"/>
    <n v="1"/>
    <n v="1"/>
    <n v="1"/>
    <n v="8442.86"/>
    <n v="2931.8727360575926"/>
  </r>
  <r>
    <s v="202606"/>
    <s v="032"/>
    <s v="Gas"/>
    <s v="Gas General Plant"/>
    <x v="0"/>
    <s v="Include"/>
    <s v="G396 - Power Operated Equipment"/>
    <x v="11"/>
    <n v="0.54297473900690851"/>
    <s v="XX"/>
    <s v="Operations - AZ - Flagstaff"/>
    <s v="FLAGW - Flagstaff Operations/Warehouse"/>
    <n v="2012"/>
    <n v="14699.76"/>
    <m/>
    <n v="14699.76"/>
    <n v="0"/>
    <s v="No Indexing"/>
    <n v="1"/>
    <n v="1"/>
    <n v="1"/>
    <n v="14699.76"/>
    <n v="7981.5983494641932"/>
  </r>
  <r>
    <s v="202606"/>
    <s v="032"/>
    <s v="Gas"/>
    <s v="Gas General Plant"/>
    <x v="0"/>
    <s v="Include"/>
    <s v="G396 - Power Operated Equipment"/>
    <x v="11"/>
    <n v="0.54297473900690851"/>
    <s v="XX"/>
    <s v="Operations - AZ - Show Low"/>
    <s v="SHOWL - Show Low"/>
    <n v="2006"/>
    <n v="12167.12"/>
    <m/>
    <n v="12074.18"/>
    <n v="92.940000000000509"/>
    <s v="No Indexing"/>
    <n v="1"/>
    <n v="1"/>
    <n v="1"/>
    <n v="12167.12"/>
    <n v="6606.4388064657369"/>
  </r>
  <r>
    <s v="202606"/>
    <s v="032"/>
    <s v="Gas"/>
    <s v="Gas General Plant"/>
    <x v="0"/>
    <s v="Include"/>
    <s v="G390 - Structures and Improvements"/>
    <x v="2"/>
    <n v="0.24904501540006124"/>
    <s v="XX"/>
    <s v="Operations - AZ - Flagstaff"/>
    <s v="FLAGA - Flagstaff Admin"/>
    <n v="1967"/>
    <n v="56216.02"/>
    <m/>
    <n v="56216.02"/>
    <n v="0"/>
    <s v="B - 2 :   Reinf. Conc. Bldg. Const."/>
    <n v="675"/>
    <n v="65"/>
    <n v="10.38"/>
    <n v="583781.75"/>
    <n v="145387.9349190247"/>
  </r>
  <r>
    <s v="202606"/>
    <s v="032"/>
    <s v="Gas"/>
    <s v="Gas General Plant"/>
    <x v="0"/>
    <s v="Include"/>
    <s v="G391 - Office Furniture and Equip"/>
    <x v="16"/>
    <n v="0.55164661503469203"/>
    <s v="OE"/>
    <s v="Operations - AZ - Flagstaff"/>
    <s v="FLAGA - Flagstaff Admin"/>
    <n v="2006"/>
    <n v="10407.540000000001"/>
    <m/>
    <n v="10406.89"/>
    <n v="0.65000000000145519"/>
    <s v="No Indexing"/>
    <n v="1"/>
    <n v="1"/>
    <n v="1"/>
    <n v="10407.540000000001"/>
    <n v="5741.2842118381595"/>
  </r>
  <r>
    <s v="202606"/>
    <s v="032"/>
    <s v="Gas"/>
    <s v="Gas General Plant"/>
    <x v="0"/>
    <s v="Include"/>
    <s v="G394 - Tool, Shop, and Garage Equip"/>
    <x v="12"/>
    <n v="0.34726061264282393"/>
    <s v="XX"/>
    <s v="Operations - AZ - Santa Cruz"/>
    <s v="SCWHG - Santa Cruz Warehouse &amp; Engineering Gas"/>
    <n v="2008"/>
    <n v="4147.99"/>
    <m/>
    <n v="2117.12"/>
    <n v="2030.87"/>
    <s v="No Indexing"/>
    <n v="1"/>
    <n v="1"/>
    <n v="1"/>
    <n v="4147.99"/>
    <n v="1440.4335486363073"/>
  </r>
  <r>
    <s v="202606"/>
    <s v="032"/>
    <s v="Gas"/>
    <s v="Gas General Plant"/>
    <x v="0"/>
    <s v="Include"/>
    <s v="G391 - Office Furniture and Equip"/>
    <x v="16"/>
    <n v="0.55164661503469203"/>
    <s v="OE"/>
    <s v="Operations - AZ - Santa Cruz"/>
    <s v="SCWHG - Santa Cruz Warehouse &amp; Engineering Gas"/>
    <n v="2005"/>
    <n v="2305.1"/>
    <m/>
    <n v="2303.79"/>
    <n v="1.3099999999999454"/>
    <s v="No Indexing"/>
    <n v="1"/>
    <n v="1"/>
    <n v="1"/>
    <n v="2305.1"/>
    <n v="1271.6006123164686"/>
  </r>
  <r>
    <s v="202606"/>
    <s v="032"/>
    <s v="Gas"/>
    <s v="Gas General Plant"/>
    <x v="0"/>
    <s v="Include"/>
    <s v="G394 - Tool, Shop, and Garage Equip"/>
    <x v="12"/>
    <n v="0.34726061264282393"/>
    <s v="XX"/>
    <s v="Operations - AZ - Lake Havasu"/>
    <s v="HAVAS - Havasu"/>
    <n v="2006"/>
    <n v="15527.05"/>
    <m/>
    <n v="12391.76"/>
    <n v="3135.2899999999991"/>
    <s v="No Indexing"/>
    <n v="1"/>
    <n v="1"/>
    <n v="1"/>
    <n v="15527.05"/>
    <n v="5391.9328955357587"/>
  </r>
  <r>
    <s v="202606"/>
    <s v="032"/>
    <s v="Gas"/>
    <s v="Gas General Plant"/>
    <x v="0"/>
    <s v="Include"/>
    <s v="G391 - Office Furniture and Equip"/>
    <x v="16"/>
    <n v="0.55164661503469203"/>
    <s v="OE"/>
    <s v="Operations - AZ - Lake Havasu"/>
    <s v="HAVAS - Havasu"/>
    <n v="2012"/>
    <n v="779.98"/>
    <m/>
    <n v="7436.34"/>
    <n v="-6656.3600000000006"/>
    <s v="No Indexing"/>
    <n v="1"/>
    <n v="1"/>
    <n v="1"/>
    <n v="779.98"/>
    <n v="430.2733267947591"/>
  </r>
  <r>
    <s v="202606"/>
    <s v="032"/>
    <s v="Gas"/>
    <s v="Gas General Plant"/>
    <x v="0"/>
    <s v="Include"/>
    <s v="G391 - Office Furniture and Equip"/>
    <x v="16"/>
    <n v="0.55164661503469203"/>
    <s v="OE"/>
    <s v="Operations - AZ - Flagstaff"/>
    <s v="FLAGA - Flagstaff Admin"/>
    <n v="2015"/>
    <n v="23341.74"/>
    <m/>
    <n v="20787.509999999998"/>
    <n v="2554.2300000000032"/>
    <s v="No Indexing"/>
    <n v="1"/>
    <n v="1"/>
    <n v="1"/>
    <n v="23341.74"/>
    <n v="12876.391860019874"/>
  </r>
  <r>
    <s v="202606"/>
    <s v="032"/>
    <s v="Gas"/>
    <s v="Gas General Plant"/>
    <x v="0"/>
    <s v="Include"/>
    <s v="G391 - Office Furniture and Equip"/>
    <x v="16"/>
    <n v="0.55164661503469203"/>
    <s v="OE"/>
    <s v="Operations - AZ - Flagstaff"/>
    <s v="FLAGA - Flagstaff Admin"/>
    <n v="2016"/>
    <n v="38343.75"/>
    <m/>
    <n v="32007.86"/>
    <n v="6335.8899999999994"/>
    <s v="No Indexing"/>
    <n v="1"/>
    <n v="1"/>
    <n v="1"/>
    <n v="38343.75"/>
    <n v="21152.199895236474"/>
  </r>
  <r>
    <s v="202606"/>
    <s v="032"/>
    <s v="Gas"/>
    <s v="Gas General Plant"/>
    <x v="0"/>
    <s v="Include"/>
    <s v="G393 - Stores Equipment"/>
    <x v="20"/>
    <n v="0.47174007972370507"/>
    <s v="XX"/>
    <s v="Operations - AZ - Flagstaff"/>
    <s v="FLAGW - Flagstaff Operations/Warehouse"/>
    <n v="2000"/>
    <n v="9922.3700000000008"/>
    <m/>
    <n v="6388.29"/>
    <n v="3534.0800000000008"/>
    <s v="No Indexing"/>
    <n v="1"/>
    <n v="1"/>
    <n v="1"/>
    <n v="9922.3700000000008"/>
    <n v="4680.7796148481002"/>
  </r>
  <r>
    <s v="202606"/>
    <s v="032"/>
    <s v="Gas"/>
    <s v="Gas General Plant"/>
    <x v="0"/>
    <s v="Include"/>
    <s v="G393 - Stores Equipment"/>
    <x v="20"/>
    <n v="0.47174007972370507"/>
    <s v="XX"/>
    <s v="Operations - AZ - Lake Havasu"/>
    <s v="HAVAS - Havasu"/>
    <n v="2011"/>
    <n v="1409.61"/>
    <m/>
    <n v="522.80999999999995"/>
    <n v="886.8"/>
    <s v="No Indexing"/>
    <n v="1"/>
    <n v="1"/>
    <n v="1"/>
    <n v="1409.61"/>
    <n v="664.96953377933187"/>
  </r>
  <r>
    <s v="202606"/>
    <s v="032"/>
    <s v="Gas"/>
    <s v="Gas General Plant"/>
    <x v="0"/>
    <s v="Include"/>
    <s v="G394 - Tool, Shop, and Garage Equip"/>
    <x v="12"/>
    <n v="0.34726061264282393"/>
    <s v="XX"/>
    <s v="Operations - AZ - Lake Havasu"/>
    <s v="HAVAS - Havasu"/>
    <n v="2011"/>
    <n v="3283.37"/>
    <m/>
    <n v="1962.91"/>
    <n v="1320.4599999999998"/>
    <s v="No Indexing"/>
    <n v="1"/>
    <n v="1"/>
    <n v="1"/>
    <n v="3283.37"/>
    <n v="1140.1850777330687"/>
  </r>
  <r>
    <s v="202606"/>
    <s v="032"/>
    <s v="Gas"/>
    <s v="Gas General Plant"/>
    <x v="0"/>
    <s v="Include"/>
    <s v="G394 - Tool, Shop, and Garage Equip"/>
    <x v="12"/>
    <n v="0.34726061264282393"/>
    <s v="XX"/>
    <s v="Operations - AZ - Flagstaff"/>
    <s v="FLAGW - Flagstaff Operations/Warehouse"/>
    <n v="2012"/>
    <n v="7016.74"/>
    <m/>
    <n v="3836.03"/>
    <n v="3180.7099999999996"/>
    <s v="No Indexing"/>
    <n v="1"/>
    <n v="1"/>
    <n v="1"/>
    <n v="7016.74"/>
    <n v="2436.6374311554082"/>
  </r>
  <r>
    <s v="202606"/>
    <s v="032"/>
    <s v="Gas"/>
    <s v="Gas General Plant"/>
    <x v="0"/>
    <s v="Include"/>
    <s v="G394 - Tool, Shop, and Garage Equip"/>
    <x v="12"/>
    <n v="0.34726061264282393"/>
    <s v="XX"/>
    <s v="Operations - AZ - Kingman"/>
    <s v="KINGM - Kingman"/>
    <n v="2009"/>
    <n v="1742.85"/>
    <m/>
    <n v="1152.56"/>
    <n v="590.29"/>
    <s v="No Indexing"/>
    <n v="1"/>
    <n v="1"/>
    <n v="1"/>
    <n v="1742.85"/>
    <n v="605.22315874454569"/>
  </r>
  <r>
    <s v="202606"/>
    <s v="032"/>
    <s v="Gas"/>
    <s v="Gas General Plant"/>
    <x v="0"/>
    <s v="Include"/>
    <s v="G397 - Communication Equipment"/>
    <x v="5"/>
    <n v="0.45288665983949944"/>
    <s v="XX"/>
    <s v="Operations - AZ - Prescott"/>
    <s v="PRESC - Prescott"/>
    <n v="2018"/>
    <n v="154279.54999999999"/>
    <m/>
    <n v="79673.5"/>
    <n v="74606.049999999988"/>
    <s v="No Indexing"/>
    <n v="1"/>
    <n v="1"/>
    <n v="1"/>
    <n v="154279.54999999999"/>
    <n v="69871.150081041036"/>
  </r>
  <r>
    <s v="202606"/>
    <s v="032"/>
    <s v="Gas"/>
    <s v="Gas General Plant"/>
    <x v="0"/>
    <s v="Include"/>
    <s v="G391 - Office Furniture and Equip"/>
    <x v="16"/>
    <n v="0.55164661503469203"/>
    <s v="OE"/>
    <s v="Operations - AZ - Cottonwood"/>
    <s v="COTTN - Cottonwood"/>
    <n v="2018"/>
    <n v="13246.96"/>
    <m/>
    <n v="6841.02"/>
    <n v="6405.9399999999987"/>
    <s v="No Indexing"/>
    <n v="1"/>
    <n v="1"/>
    <n v="1"/>
    <n v="13246.96"/>
    <n v="7307.6406434999635"/>
  </r>
  <r>
    <s v="202606"/>
    <s v="032"/>
    <s v="Gas"/>
    <s v="Gas General Plant"/>
    <x v="0"/>
    <s v="Include"/>
    <s v="G390 - Structures and Improvements"/>
    <x v="2"/>
    <n v="0.24904501540006124"/>
    <s v="XX"/>
    <s v="Operations - AZ - Show Low"/>
    <s v="SHOWL - Show Low"/>
    <n v="2017"/>
    <n v="800.04"/>
    <m/>
    <n v="217.78"/>
    <n v="582.26"/>
    <s v="B - 2 :   Reinf. Conc. Bldg. Const."/>
    <n v="675"/>
    <n v="479"/>
    <n v="1.41"/>
    <n v="1127.4100000000001"/>
    <n v="280.77584081218305"/>
  </r>
  <r>
    <s v="202606"/>
    <s v="032"/>
    <s v="Gas"/>
    <s v="Gas General Plant"/>
    <x v="0"/>
    <s v="Include"/>
    <s v="G397 - Communication Equipment"/>
    <x v="5"/>
    <n v="0.45288665983949944"/>
    <s v="XX"/>
    <s v="Operations - AZ - Cottonwood"/>
    <s v="COTTN - Cottonwood"/>
    <n v="2018"/>
    <n v="166437.99"/>
    <m/>
    <n v="94753.58"/>
    <n v="71684.409999999989"/>
    <s v="No Indexing"/>
    <n v="1"/>
    <n v="1"/>
    <n v="1"/>
    <n v="166437.99"/>
    <n v="75377.545361500001"/>
  </r>
  <r>
    <s v="202606"/>
    <s v="032"/>
    <s v="Gas"/>
    <s v="Gas General Plant"/>
    <x v="0"/>
    <s v="Include"/>
    <s v="G391 - Office Furniture and Equip"/>
    <x v="16"/>
    <n v="0.55164661503469203"/>
    <s v="OE"/>
    <s v="Operations - AZ - Prescott"/>
    <s v="PRESC - Prescott"/>
    <n v="2018"/>
    <n v="1085.99"/>
    <m/>
    <n v="524.78"/>
    <n v="561.21"/>
    <s v="No Indexing"/>
    <n v="1"/>
    <n v="1"/>
    <n v="1"/>
    <n v="1085.99"/>
    <n v="599.08270746152516"/>
  </r>
  <r>
    <s v="202606"/>
    <s v="032"/>
    <s v="Gas"/>
    <s v="Gas General Plant"/>
    <x v="0"/>
    <s v="Include"/>
    <s v="G390 - Structures and Improvements"/>
    <x v="2"/>
    <n v="0.24904501540006124"/>
    <s v="XX"/>
    <s v="Operations - AZ - Flagstaff"/>
    <s v="FLAGA - Flagstaff Admin"/>
    <n v="2018"/>
    <n v="37224.17"/>
    <m/>
    <n v="11358.81"/>
    <n v="25865.360000000001"/>
    <s v="B - 2 :   Reinf. Conc. Bldg. Const."/>
    <n v="675"/>
    <n v="510"/>
    <n v="1.32"/>
    <n v="49267.28"/>
    <n v="12269.77050631913"/>
  </r>
  <r>
    <s v="202606"/>
    <s v="032"/>
    <s v="Gas"/>
    <s v="Gas General Plant"/>
    <x v="0"/>
    <s v="Include"/>
    <s v="G394 - Tool, Shop, and Garage Equip"/>
    <x v="12"/>
    <n v="0.34726061264282393"/>
    <s v="XX"/>
    <s v="Operations - AZ - Kingman"/>
    <s v="KINGM - Kingman"/>
    <n v="2019"/>
    <n v="96334.47"/>
    <m/>
    <n v="26286.78"/>
    <n v="70047.69"/>
    <s v="No Indexing"/>
    <n v="1"/>
    <n v="1"/>
    <n v="1"/>
    <n v="96334.47"/>
    <n v="33453.167070821743"/>
  </r>
  <r>
    <s v="202606"/>
    <s v="032"/>
    <s v="Gas"/>
    <s v="Gas Distribution Plant"/>
    <x v="0"/>
    <s v="Include"/>
    <s v="G380 - Services"/>
    <x v="7"/>
    <n v="0.41926855566498139"/>
    <s v="XX"/>
    <s v="Unspecified"/>
    <s v="00000 - Unspecified AZ"/>
    <n v="2019"/>
    <n v="9538733.0399999991"/>
    <m/>
    <n v="1660580.47"/>
    <n v="7878152.5699999994"/>
    <s v="G - 49 : 380 Services, Steel"/>
    <n v="1036"/>
    <n v="640"/>
    <n v="1.62"/>
    <n v="15440824.109999999"/>
    <n v="6473852.0228767218"/>
  </r>
  <r>
    <s v="202606"/>
    <s v="032"/>
    <s v="Gas"/>
    <s v="Gas General Plant"/>
    <x v="0"/>
    <s v="Include"/>
    <s v="G392 - Transportation Equipment"/>
    <x v="3"/>
    <n v="0.43183290679129122"/>
    <s v="C5"/>
    <s v="Unspecified"/>
    <s v="00000 - Unspecified AZ"/>
    <n v="2019"/>
    <n v="158836.62"/>
    <m/>
    <n v="-14096.25"/>
    <n v="172932.87"/>
    <s v="No Indexing"/>
    <n v="1"/>
    <n v="1"/>
    <n v="1"/>
    <n v="158836.62"/>
    <n v="68590.879319503743"/>
  </r>
  <r>
    <s v="202606"/>
    <s v="032"/>
    <s v="Gas"/>
    <s v="Gas General Plant"/>
    <x v="0"/>
    <s v="Include"/>
    <s v="G396 - Power Operated Equipment"/>
    <x v="11"/>
    <n v="0.54297473900690851"/>
    <s v="XX"/>
    <s v="Operations - AZ - Show Low"/>
    <s v="SHOWL - Show Low"/>
    <n v="2018"/>
    <n v="106076.42"/>
    <m/>
    <n v="85855.360000000001"/>
    <n v="20221.059999999998"/>
    <s v="No Indexing"/>
    <n v="1"/>
    <n v="1"/>
    <n v="1"/>
    <n v="106076.42"/>
    <n v="57596.816464287207"/>
  </r>
  <r>
    <s v="202606"/>
    <s v="032"/>
    <s v="Gas"/>
    <s v="Gas Distribution Plant"/>
    <x v="0"/>
    <s v="Include"/>
    <s v="G378 - Measr and Reg Stat Equip-Gen"/>
    <x v="4"/>
    <n v="0.46834496815577242"/>
    <s v="XX"/>
    <s v="Unspecified"/>
    <s v="00000 - Unspecified AZ"/>
    <n v="2019"/>
    <n v="66737.119999999995"/>
    <m/>
    <n v="10628.71"/>
    <n v="56108.409999999996"/>
    <s v="G - 47 : 378 Meas &amp; Reg Sta Equip"/>
    <n v="1184"/>
    <n v="741"/>
    <n v="1.6"/>
    <n v="106635.29"/>
    <n v="49942.101499331555"/>
  </r>
  <r>
    <s v="202606"/>
    <s v="032"/>
    <s v="Gas"/>
    <s v="Gas Distribution Plant"/>
    <x v="0"/>
    <s v="Include"/>
    <s v="G382 - Meter Installations"/>
    <x v="6"/>
    <n v="4.068947554640568E-2"/>
    <s v="XX"/>
    <s v="Unspecified"/>
    <s v="00000 - Unspecified AZ"/>
    <n v="2020"/>
    <n v="539724.43999999994"/>
    <m/>
    <n v="20891.52"/>
    <n v="518832.91999999993"/>
    <s v="G - 52 : 382 Meter Installations"/>
    <n v="2076"/>
    <n v="1091"/>
    <n v="1.9"/>
    <n v="1027010.03"/>
    <n v="41788.499501598366"/>
  </r>
  <r>
    <s v="202606"/>
    <s v="032"/>
    <s v="Gas"/>
    <s v="Gas Distribution Plant"/>
    <x v="0"/>
    <s v="Include"/>
    <s v="G383 - House Regulators"/>
    <x v="14"/>
    <n v="0.50413956378429226"/>
    <s v="XX"/>
    <s v="Unspecified"/>
    <s v="00000 - Unspecified AZ"/>
    <n v="2020"/>
    <n v="132292.10999999999"/>
    <m/>
    <n v="22402.69"/>
    <n v="109889.41999999998"/>
    <s v="G - 53 : 383 House Regulators"/>
    <n v="954"/>
    <n v="559"/>
    <n v="1.71"/>
    <n v="225772.22"/>
    <n v="113820.70850541127"/>
  </r>
  <r>
    <s v="202606"/>
    <s v="032"/>
    <s v="Gas"/>
    <s v="Gas General Plant"/>
    <x v="0"/>
    <s v="Include"/>
    <s v="G394 - Tool, Shop, and Garage Equip"/>
    <x v="12"/>
    <n v="0.34726061264282393"/>
    <s v="XX"/>
    <s v="Operations - AZ - Cottonwood"/>
    <s v="COTTN - Cottonwood"/>
    <n v="2020"/>
    <n v="34552.339999999997"/>
    <m/>
    <n v="8492.41"/>
    <n v="26059.929999999997"/>
    <s v="No Indexing"/>
    <n v="1"/>
    <n v="1"/>
    <n v="1"/>
    <n v="34552.339999999997"/>
    <n v="11998.66675664315"/>
  </r>
  <r>
    <s v="202606"/>
    <s v="032"/>
    <s v="Gas"/>
    <s v="Gas General Plant"/>
    <x v="0"/>
    <s v="Include"/>
    <s v="G391 - Office Furniture and Equip"/>
    <x v="16"/>
    <n v="0.55164661503469203"/>
    <s v="OE"/>
    <s v="Operations - AZ - Prescott"/>
    <s v="PRESC - Prescott"/>
    <n v="2020"/>
    <n v="2020.52"/>
    <m/>
    <n v="706.85"/>
    <n v="1313.67"/>
    <s v="No Indexing"/>
    <n v="1"/>
    <n v="1"/>
    <n v="1"/>
    <n v="2020.52"/>
    <n v="1114.613018609896"/>
  </r>
  <r>
    <s v="202606"/>
    <s v="032"/>
    <s v="Gas"/>
    <s v="Gas General Plant"/>
    <x v="0"/>
    <s v="Include"/>
    <s v="G390 - Structures and Improvements"/>
    <x v="2"/>
    <n v="0.24904501540006124"/>
    <s v="XX"/>
    <s v="Operations - AZ - Prescott"/>
    <s v="PRESC - Prescott"/>
    <n v="2020"/>
    <n v="3432.62"/>
    <m/>
    <n v="425.8"/>
    <n v="3006.8199999999997"/>
    <s v="B - 2 :   Reinf. Conc. Bldg. Const."/>
    <n v="675"/>
    <n v="504"/>
    <n v="1.34"/>
    <n v="4597.26"/>
    <n v="1144.9246874980856"/>
  </r>
  <r>
    <s v="202606"/>
    <s v="032"/>
    <s v="Gas"/>
    <s v="Gas General Plant"/>
    <x v="0"/>
    <s v="Include"/>
    <s v="G394 - Tool, Shop, and Garage Equip"/>
    <x v="12"/>
    <n v="0.34726061264282393"/>
    <s v="XX"/>
    <s v="Operations - AZ - Show Low"/>
    <s v="SHOWL - Show Low"/>
    <n v="2021"/>
    <n v="67062.289999999994"/>
    <m/>
    <n v="12831.64"/>
    <n v="54230.649999999994"/>
    <s v="No Indexing"/>
    <n v="1"/>
    <n v="1"/>
    <n v="1"/>
    <n v="67062.289999999994"/>
    <n v="23288.091910630723"/>
  </r>
  <r>
    <s v="202606"/>
    <s v="032"/>
    <s v="Gas"/>
    <s v="Gas Distribution Plant"/>
    <x v="0"/>
    <s v="Include"/>
    <s v="G379 - Measr and Reg Stat Equip-Cty"/>
    <x v="10"/>
    <n v="0.3380707986361931"/>
    <s v="XX"/>
    <s v="Unspecified"/>
    <s v="00000 - Unspecified AZ"/>
    <n v="2021"/>
    <n v="31246.54"/>
    <m/>
    <n v="2808.88"/>
    <n v="28437.66"/>
    <s v="G - 48 : 379 Meas&amp;Reg Sta Eq-City G"/>
    <n v="1223"/>
    <n v="934"/>
    <n v="1.31"/>
    <n v="40914.9"/>
    <n v="13832.132919119978"/>
  </r>
  <r>
    <s v="202606"/>
    <s v="032"/>
    <s v="Gas"/>
    <s v="Gas Distribution Plant"/>
    <x v="0"/>
    <s v="Include"/>
    <s v="G378 - Measr and Reg Stat Equip-Gen"/>
    <x v="4"/>
    <n v="0.46834496815577242"/>
    <s v="XX"/>
    <s v="Unspecified"/>
    <s v="00000 - Unspecified AZ"/>
    <n v="2021"/>
    <n v="38477.85"/>
    <m/>
    <n v="4185.51"/>
    <n v="34292.339999999997"/>
    <s v="G - 47 : 378 Meas &amp; Reg Sta Equip"/>
    <n v="1184"/>
    <n v="922"/>
    <n v="1.28"/>
    <n v="49411.9"/>
    <n v="23141.814732016213"/>
  </r>
  <r>
    <s v="202606"/>
    <s v="032"/>
    <s v="Gas"/>
    <s v="Gas Distribution Plant"/>
    <x v="0"/>
    <s v="Include"/>
    <s v="G374 - Land and Land Rights"/>
    <x v="23"/>
    <n v="-1.7269128751637088E-2"/>
    <s v="RWAZ"/>
    <s v="Unspecified"/>
    <s v="00000 - Unspecified AZ"/>
    <n v="2021"/>
    <n v="7702"/>
    <m/>
    <n v="157.80000000000001"/>
    <n v="7544.2"/>
    <s v="No Indexing"/>
    <n v="1"/>
    <n v="1"/>
    <n v="1"/>
    <n v="7702"/>
    <n v="-133.00682964510884"/>
  </r>
  <r>
    <s v="202606"/>
    <s v="032"/>
    <s v="Gas"/>
    <s v="Gas General Plant"/>
    <x v="0"/>
    <s v="Include"/>
    <s v="G394 - Tool, Shop, and Garage Equip"/>
    <x v="12"/>
    <n v="0.34726061264282393"/>
    <s v="XX"/>
    <s v="Operations - AZ - Kingman"/>
    <s v="KINGM - Kingman"/>
    <n v="2022"/>
    <n v="88279.15"/>
    <m/>
    <n v="13884.88"/>
    <n v="74394.26999999999"/>
    <s v="No Indexing"/>
    <n v="1"/>
    <n v="1"/>
    <n v="1"/>
    <n v="88279.15"/>
    <n v="30655.871712587748"/>
  </r>
  <r>
    <s v="202606"/>
    <s v="032"/>
    <s v="Gas"/>
    <s v="Gas Intangible"/>
    <x v="0"/>
    <s v="Include"/>
    <s v="G302 - Franchise and Consents"/>
    <x v="25"/>
    <n v="0.18080879826634541"/>
    <s v="XX"/>
    <s v="Operations - AZ - Show Low"/>
    <s v="SHOWL - Show Low"/>
    <n v="2020"/>
    <n v="27167.19"/>
    <m/>
    <n v="3146.07"/>
    <n v="24021.119999999999"/>
    <s v="No Indexing"/>
    <n v="1"/>
    <n v="1"/>
    <n v="1"/>
    <n v="27167.19"/>
    <n v="4912.0669761734762"/>
  </r>
  <r>
    <s v="202606"/>
    <s v="032"/>
    <s v="Gas"/>
    <s v="Gas General Plant"/>
    <x v="0"/>
    <s v="Include"/>
    <s v="G390 - Structures and Improvements"/>
    <x v="2"/>
    <n v="0.24904501540006124"/>
    <s v="XX"/>
    <s v="Operations - AZ - Prescott"/>
    <s v="PRESC - Prescott"/>
    <n v="2022"/>
    <n v="37394.51"/>
    <m/>
    <n v="2730.17"/>
    <n v="34664.340000000004"/>
    <s v="B - 2 :   Reinf. Conc. Bldg. Const."/>
    <n v="675"/>
    <n v="689"/>
    <n v="0.98"/>
    <n v="36634.68"/>
    <n v="9123.684444776316"/>
  </r>
  <r>
    <s v="202606"/>
    <s v="032"/>
    <s v="Gas"/>
    <s v="Gas General Plant"/>
    <x v="0"/>
    <s v="Include"/>
    <s v="G391 - Office Furniture and Equip"/>
    <x v="16"/>
    <n v="0.55164661503469203"/>
    <s v="OE"/>
    <s v="Operations - AZ - Show Low"/>
    <s v="SHOWL - Show Low"/>
    <n v="2022"/>
    <n v="1589.59"/>
    <m/>
    <n v="158.41999999999999"/>
    <n v="1431.1699999999998"/>
    <s v="No Indexing"/>
    <n v="1"/>
    <n v="1"/>
    <n v="1"/>
    <n v="1589.59"/>
    <n v="876.89194279299602"/>
  </r>
  <r>
    <s v="202606"/>
    <s v="032"/>
    <s v="Gas"/>
    <s v="Gas Intangible"/>
    <x v="0"/>
    <s v="Include"/>
    <s v="G302 - Franchise and Consents"/>
    <x v="25"/>
    <n v="0.18080879826634541"/>
    <s v="XX"/>
    <s v="Operations - AZ - Prescott"/>
    <s v="PRESC - Prescott"/>
    <n v="2021"/>
    <n v="91640.48"/>
    <m/>
    <n v="9624.17"/>
    <n v="82016.31"/>
    <s v="No Indexing"/>
    <n v="1"/>
    <n v="1"/>
    <n v="1"/>
    <n v="91640.48"/>
    <n v="16569.405061351059"/>
  </r>
  <r>
    <s v="202606"/>
    <s v="032"/>
    <s v="Gas"/>
    <s v="Gas General Plant"/>
    <x v="0"/>
    <s v="Include"/>
    <s v="G391 - Office Furniture and Equip"/>
    <x v="16"/>
    <n v="0.55164661503469203"/>
    <s v="OE"/>
    <s v="Operations - AZ - Cottonwood"/>
    <s v="COTTN - Cottonwood"/>
    <n v="2022"/>
    <n v="200554.71"/>
    <m/>
    <n v="46179.75"/>
    <n v="154374.96"/>
    <s v="No Indexing"/>
    <n v="1"/>
    <n v="1"/>
    <n v="1"/>
    <n v="200554.71"/>
    <n v="110635.3269007643"/>
  </r>
  <r>
    <s v="202606"/>
    <s v="032"/>
    <s v="Gas"/>
    <s v="Gas General Plant"/>
    <x v="0"/>
    <s v="Include"/>
    <s v="G392 - Transportation Equipment"/>
    <x v="3"/>
    <n v="0.43183290679129122"/>
    <s v="C7"/>
    <s v="Unspecified"/>
    <s v="00000 - Unspecified AZ"/>
    <n v="2021"/>
    <n v="185069.83"/>
    <m/>
    <n v="27915.75"/>
    <n v="157154.07999999999"/>
    <s v="No Indexing"/>
    <n v="1"/>
    <n v="1"/>
    <n v="1"/>
    <n v="185069.83"/>
    <n v="79919.242648270112"/>
  </r>
  <r>
    <s v="202606"/>
    <s v="032"/>
    <s v="Gas"/>
    <s v="Gas General Plant"/>
    <x v="0"/>
    <s v="Include"/>
    <s v="G397 - Communication Equipment"/>
    <x v="5"/>
    <n v="0.45288665983949944"/>
    <s v="XX"/>
    <s v="Operations - AZ - Show Low"/>
    <s v="SHOWL - Show Low"/>
    <n v="2023"/>
    <n v="3067.93"/>
    <m/>
    <n v="520.47"/>
    <n v="2547.46"/>
    <s v="No Indexing"/>
    <n v="1"/>
    <n v="1"/>
    <n v="1"/>
    <n v="3067.93"/>
    <n v="1389.4245703213955"/>
  </r>
  <r>
    <s v="202606"/>
    <s v="032"/>
    <s v="Gas"/>
    <s v="Gas General Plant"/>
    <x v="0"/>
    <s v="Include"/>
    <s v="G394 - Tool, Shop, and Garage Equip"/>
    <x v="12"/>
    <n v="0.34726061264282393"/>
    <s v="XX"/>
    <s v="Operations - AZ - Cottonwood"/>
    <s v="COTTN - Cottonwood"/>
    <n v="2023"/>
    <n v="64079.21"/>
    <m/>
    <n v="7796.79"/>
    <n v="56282.42"/>
    <s v="No Indexing"/>
    <n v="1"/>
    <n v="1"/>
    <n v="1"/>
    <n v="64079.21"/>
    <n v="22252.185722268168"/>
  </r>
  <r>
    <s v="202606"/>
    <s v="032"/>
    <s v="Gas"/>
    <s v="Gas General Plant"/>
    <x v="0"/>
    <s v="Include"/>
    <s v="G390 - Structures and Improvements"/>
    <x v="2"/>
    <n v="0.24904501540006124"/>
    <s v="XX"/>
    <s v="Operations - AZ - Prescott"/>
    <s v="PRESC - Prescott"/>
    <n v="2023"/>
    <n v="7469711.54"/>
    <m/>
    <n v="383929.91"/>
    <n v="7085781.6299999999"/>
    <s v="B - 2 :   Reinf. Conc. Bldg. Const."/>
    <n v="675"/>
    <n v="675"/>
    <n v="1"/>
    <n v="7469711.54"/>
    <n v="1860294.4255133152"/>
  </r>
  <r>
    <s v="202606"/>
    <s v="032"/>
    <s v="Gas"/>
    <s v="Gas General Plant"/>
    <x v="0"/>
    <s v="Include"/>
    <s v="G397 - Communication Equipment"/>
    <x v="5"/>
    <n v="0.45288665983949944"/>
    <s v="XX"/>
    <s v="Operations - AZ - Cottonwood"/>
    <s v="COTTN - Cottonwood"/>
    <n v="2022"/>
    <n v="311058.34999999998"/>
    <m/>
    <n v="87344.37"/>
    <n v="223713.97999999998"/>
    <s v="No Indexing"/>
    <n v="1"/>
    <n v="1"/>
    <n v="1"/>
    <n v="311058.34999999998"/>
    <n v="140874.17714668595"/>
  </r>
  <r>
    <s v="202606"/>
    <s v="032"/>
    <s v="Gas"/>
    <s v="Gas General Plant"/>
    <x v="0"/>
    <s v="Include"/>
    <s v="G397 - Communication Equipment"/>
    <x v="5"/>
    <n v="0.45288665983949944"/>
    <s v="XX"/>
    <s v="Operations - AZ - Lake Havasu"/>
    <s v="HAVAS - Havasu"/>
    <n v="2022"/>
    <n v="86377.75"/>
    <m/>
    <n v="23350.76"/>
    <n v="63026.990000000005"/>
    <s v="No Indexing"/>
    <n v="1"/>
    <n v="1"/>
    <n v="1"/>
    <n v="86377.75"/>
    <n v="39119.330681951324"/>
  </r>
  <r>
    <s v="202606"/>
    <s v="032"/>
    <s v="Gas"/>
    <s v="Gas General Plant"/>
    <x v="0"/>
    <s v="Include"/>
    <s v="G398 - Miscellaneous Equipment"/>
    <x v="22"/>
    <n v="0.24374129646131953"/>
    <s v="XX"/>
    <s v="Operations - AZ - Cottonwood"/>
    <s v="COTTN - Cottonwood"/>
    <n v="2022"/>
    <n v="47426.02"/>
    <m/>
    <n v="5407.62"/>
    <n v="42018.399999999994"/>
    <s v="No Indexing"/>
    <n v="1"/>
    <n v="1"/>
    <n v="1"/>
    <n v="47426.02"/>
    <n v="11559.679600800469"/>
  </r>
  <r>
    <s v="202606"/>
    <s v="032"/>
    <s v="Gas"/>
    <s v="Gas General Plant"/>
    <x v="0"/>
    <s v="Include"/>
    <s v="G391 - Office Furniture and Equip"/>
    <x v="16"/>
    <n v="0.55164661503469203"/>
    <s v="OE"/>
    <s v="Operations - AZ - Show Low"/>
    <s v="SHOWL - Show Low"/>
    <n v="2024"/>
    <n v="716.24"/>
    <m/>
    <n v="45.85"/>
    <n v="670.39"/>
    <s v="No Indexing"/>
    <n v="1"/>
    <n v="1"/>
    <n v="1"/>
    <n v="716.24"/>
    <n v="395.11137155244785"/>
  </r>
  <r>
    <s v="202606"/>
    <s v="032"/>
    <s v="Gas"/>
    <s v="Gas General Plant"/>
    <x v="0"/>
    <s v="Include"/>
    <s v="G397 - Communication Equipment"/>
    <x v="5"/>
    <n v="0.45288665983949944"/>
    <s v="XX"/>
    <s v="Operations - AZ - Cottonwood"/>
    <s v="COTTN - Cottonwood"/>
    <n v="2024"/>
    <n v="12864.38"/>
    <m/>
    <n v="1768.96"/>
    <n v="11095.419999999998"/>
    <s v="No Indexing"/>
    <n v="1"/>
    <n v="1"/>
    <n v="1"/>
    <n v="12864.38"/>
    <n v="5826.1060891060597"/>
  </r>
  <r>
    <s v="202606"/>
    <s v="032"/>
    <s v="Gas"/>
    <s v="Gas Distribution Plant"/>
    <x v="1"/>
    <s v="Include"/>
    <s v="G381 - Meters"/>
    <x v="1"/>
    <n v="0.1701755990530332"/>
    <s v="XX"/>
    <s v="Unspecified"/>
    <s v="SOUNI - Southern Union Gas Acquisition Adjustment"/>
    <n v="2003"/>
    <n v="846442.94"/>
    <m/>
    <n v="435971.8"/>
    <n v="410471.13999999996"/>
    <s v="G - 51 : 381 Meters"/>
    <n v="352"/>
    <n v="197"/>
    <n v="1.79"/>
    <n v="1512425.96"/>
    <n v="257377.99376635882"/>
  </r>
  <r>
    <s v="202606"/>
    <s v="032"/>
    <s v="Gas"/>
    <s v="Gas Distribution Plant"/>
    <x v="1"/>
    <s v="Include"/>
    <s v="G387 - Other Equipment"/>
    <x v="8"/>
    <n v="0.71279521796502854"/>
    <s v="XX"/>
    <s v="Unspecified"/>
    <s v="SOUNI - Southern Union Gas Acquisition Adjustment"/>
    <n v="2003"/>
    <n v="203195.56"/>
    <m/>
    <n v="141025.28"/>
    <n v="62170.28"/>
    <s v="No Indexing"/>
    <n v="1"/>
    <n v="1"/>
    <n v="1"/>
    <n v="203195.56"/>
    <n v="144836.82347972604"/>
  </r>
  <r>
    <s v="202606"/>
    <s v="032"/>
    <s v="Gas"/>
    <s v="Gas General Plant"/>
    <x v="1"/>
    <s v="Include"/>
    <s v="G390 - Structures and Improvements"/>
    <x v="2"/>
    <n v="0.24904501540006124"/>
    <s v="XX"/>
    <s v="Unspecified"/>
    <s v="SOUNI - Southern Union Gas Acquisition Adjustment"/>
    <n v="2003"/>
    <n v="173463.58"/>
    <m/>
    <n v="154453.6"/>
    <n v="19009.979999999981"/>
    <s v="B - 2 :   Reinf. Conc. Bldg. Const."/>
    <n v="675"/>
    <n v="317"/>
    <n v="2.13"/>
    <n v="369362.51"/>
    <n v="91987.89199115528"/>
  </r>
  <r>
    <s v="202606"/>
    <s v="032"/>
    <s v="Gas"/>
    <s v="Gas General Plant"/>
    <x v="0"/>
    <s v="Include"/>
    <s v="G394 - Tool, Shop, and Garage Equip"/>
    <x v="12"/>
    <n v="0.34726061264282393"/>
    <s v="XX"/>
    <s v="Operations - AZ - Santa Cruz"/>
    <s v="SCWHG - Santa Cruz Warehouse &amp; Engineering Gas"/>
    <n v="2024"/>
    <n v="36387.51"/>
    <m/>
    <n v="2611.85"/>
    <n v="33775.660000000003"/>
    <s v="No Indexing"/>
    <n v="1"/>
    <n v="1"/>
    <n v="1"/>
    <n v="36387.51"/>
    <n v="12635.949015146884"/>
  </r>
  <r>
    <s v="202606"/>
    <s v="032"/>
    <s v="Gas"/>
    <s v="Gas Distribution Plant"/>
    <x v="0"/>
    <s v="Include"/>
    <s v="G375 - Structures and Improvements"/>
    <x v="9"/>
    <n v="0.14703551036705884"/>
    <s v="XX"/>
    <s v="Unspecified"/>
    <s v="00000 - Unspecified AZ"/>
    <n v="2024"/>
    <n v="25796.6"/>
    <m/>
    <n v="1160.31"/>
    <n v="24636.289999999997"/>
    <s v="G - 42 : 375 Structures &amp; Improvmnt"/>
    <n v="673"/>
    <n v="667"/>
    <n v="1.01"/>
    <n v="26028.65"/>
    <n v="3827.1358369155464"/>
  </r>
  <r>
    <s v="202606"/>
    <s v="032"/>
    <s v="Gas"/>
    <s v="Gas Distribution Plant"/>
    <x v="0"/>
    <s v="Include"/>
    <s v="G381 - Meters"/>
    <x v="1"/>
    <n v="0.1701755990530332"/>
    <s v="XX"/>
    <s v="Unspecified"/>
    <s v="00000 - Unspecified AZ"/>
    <n v="2025"/>
    <n v="3705193.32"/>
    <m/>
    <n v="119080.78"/>
    <n v="3586112.54"/>
    <s v="G - 51 : 381 Meters"/>
    <n v="352"/>
    <n v="352"/>
    <n v="1"/>
    <n v="3705193.32"/>
    <n v="630533.49283829692"/>
  </r>
  <r>
    <s v="202606"/>
    <s v="032"/>
    <s v="Gas"/>
    <s v="Gas Distribution Plant"/>
    <x v="0"/>
    <s v="Include"/>
    <s v="G383 - House Regulators"/>
    <x v="14"/>
    <n v="0.50413956378429226"/>
    <s v="XX"/>
    <s v="Unspecified"/>
    <s v="00000 - Unspecified AZ"/>
    <n v="2025"/>
    <n v="158137.82"/>
    <m/>
    <n v="4456.26"/>
    <n v="153681.56"/>
    <s v="G - 53 : 383 House Regulators"/>
    <n v="954"/>
    <n v="954"/>
    <n v="1"/>
    <n v="158137.82"/>
    <n v="79723.531592598927"/>
  </r>
  <r>
    <s v="202606"/>
    <s v="032"/>
    <s v="Gas"/>
    <s v="Gas General Plant"/>
    <x v="0"/>
    <s v="Include"/>
    <s v="G390 - Structures and Improvements"/>
    <x v="2"/>
    <n v="0.24904501540006124"/>
    <s v="XX"/>
    <s v="Operations - AZ - Prescott"/>
    <s v="PRESC - Prescott"/>
    <n v="2025"/>
    <n v="1007194.88"/>
    <m/>
    <n v="15197.21"/>
    <n v="991997.67"/>
    <s v="B - 2 :   Reinf. Conc. Bldg. Const."/>
    <n v="675"/>
    <n v="675"/>
    <n v="1"/>
    <n v="1007194.88"/>
    <n v="250836.86440046283"/>
  </r>
  <r>
    <s v="202606"/>
    <s v="032"/>
    <s v="Gas"/>
    <s v="Gas Distribution Plant"/>
    <x v="0"/>
    <s v="Include"/>
    <s v="G381 - Meters"/>
    <x v="1"/>
    <n v="0.1701755990530332"/>
    <s v="XX"/>
    <s v="Unspecified"/>
    <s v="00000 - Unspecified AZ"/>
    <n v="2026"/>
    <n v="466031.52"/>
    <m/>
    <n v="4083.91"/>
    <n v="461947.61000000004"/>
    <s v="G - 51 : 381 Meters"/>
    <n v="352"/>
    <n v="352"/>
    <n v="1"/>
    <n v="466031.52"/>
    <n v="79307.193093595619"/>
  </r>
  <r>
    <s v="202606"/>
    <s v="032"/>
    <s v="Gas"/>
    <s v="Gas Distribution Plant"/>
    <x v="3"/>
    <s v="Include"/>
    <s v="G380 - Services"/>
    <x v="7"/>
    <n v="0.41926855566498139"/>
    <s v="XX"/>
    <s v="Unspecified"/>
    <s v="00000 - Unspecified AZ"/>
    <n v="2026"/>
    <n v="496320.4"/>
    <m/>
    <n v="2266.73"/>
    <n v="494053.67000000004"/>
    <s v="G - 49 : 380 Services, Steel"/>
    <n v="1036"/>
    <n v="1036"/>
    <n v="1"/>
    <n v="496320.4"/>
    <n v="208091.53725506584"/>
  </r>
  <r>
    <s v="202606"/>
    <s v="032"/>
    <s v="Gas"/>
    <s v="Gas Distribution Plant"/>
    <x v="3"/>
    <s v="Include"/>
    <s v="G381 - Meters"/>
    <x v="1"/>
    <n v="0.1701755990530332"/>
    <s v="XX"/>
    <s v="Unspecified"/>
    <s v="00000 - Unspecified AZ"/>
    <n v="2026"/>
    <n v="114688.88"/>
    <m/>
    <n v="1005.05"/>
    <n v="113683.83"/>
    <s v="G - 51 : 381 Meters"/>
    <n v="352"/>
    <n v="352"/>
    <n v="1"/>
    <n v="114688.88"/>
    <n v="19517.248858721439"/>
  </r>
  <r>
    <s v="202606"/>
    <s v="032"/>
    <s v="Gas"/>
    <s v="Gas General Plant"/>
    <x v="0"/>
    <s v="Include"/>
    <s v="G392 - Transportation Equipment"/>
    <x v="3"/>
    <n v="0.43183290679129122"/>
    <s v="C3"/>
    <s v="Unspecified"/>
    <s v="00000 - Unspecified AZ"/>
    <n v="2025"/>
    <n v="363801.56"/>
    <m/>
    <n v="38229.71"/>
    <n v="325571.84999999998"/>
    <s v="No Indexing"/>
    <n v="1"/>
    <n v="1"/>
    <n v="1"/>
    <n v="363801.56"/>
    <n v="157101.48515000634"/>
  </r>
  <r>
    <s v="202606"/>
    <s v="032"/>
    <s v="Gas"/>
    <s v="Gas General Plant"/>
    <x v="3"/>
    <s v="Include"/>
    <s v="G394 - Tool, Shop, and Garage Equip"/>
    <x v="12"/>
    <n v="0.34726061264282393"/>
    <s v="XX"/>
    <s v="Operations - AZ - Prescott"/>
    <s v="PRESC - Prescott"/>
    <n v="2026"/>
    <n v="231106.04"/>
    <m/>
    <n v="2313.9499999999998"/>
    <n v="228792.09"/>
    <s v="No Indexing"/>
    <n v="1"/>
    <n v="1"/>
    <n v="1"/>
    <n v="231106.04"/>
    <n v="80254.025035856976"/>
  </r>
  <r>
    <s v="202606"/>
    <s v="032"/>
    <s v="Gas"/>
    <s v="Gas General Plant"/>
    <x v="3"/>
    <s v="Include"/>
    <s v="G394 - Tool, Shop, and Garage Equip"/>
    <x v="12"/>
    <n v="0.34726061264282393"/>
    <s v="XX"/>
    <s v="Operations - AZ - Kingman"/>
    <s v="KINGM - Kingman"/>
    <n v="2026"/>
    <n v="130625.16"/>
    <m/>
    <n v="1304.6199999999999"/>
    <n v="129320.54000000001"/>
    <s v="No Indexing"/>
    <n v="1"/>
    <n v="1"/>
    <n v="1"/>
    <n v="130625.16"/>
    <n v="45360.973088166902"/>
  </r>
  <r>
    <s v="202606"/>
    <s v="032"/>
    <s v="Gas"/>
    <s v="Gas General Plant"/>
    <x v="3"/>
    <s v="Include"/>
    <s v="G394 - Tool, Shop, and Garage Equip"/>
    <x v="12"/>
    <n v="0.34726061264282393"/>
    <s v="XX"/>
    <s v="Operations - AZ - Santa Cruz"/>
    <s v="SCWHG - Santa Cruz Warehouse &amp; Engineering Gas"/>
    <n v="2026"/>
    <n v="70336.62"/>
    <m/>
    <n v="693.27"/>
    <n v="69643.349999999991"/>
    <s v="No Indexing"/>
    <n v="1"/>
    <n v="1"/>
    <n v="1"/>
    <n v="70336.62"/>
    <n v="24425.1377524255"/>
  </r>
  <r>
    <s v="202606"/>
    <s v="032"/>
    <s v="Gas"/>
    <s v="Gas General Plant"/>
    <x v="0"/>
    <s v="Include"/>
    <s v="G397 - Communication Equipment"/>
    <x v="5"/>
    <n v="0.45288665983949944"/>
    <s v="XX"/>
    <s v="Operations - AZ - Show Low"/>
    <s v="SHOWL - Show Low"/>
    <n v="2026"/>
    <n v="10314.950000000001"/>
    <m/>
    <n v="169.24"/>
    <n v="10145.710000000001"/>
    <s v="No Indexing"/>
    <n v="1"/>
    <n v="1"/>
    <n v="1"/>
    <n v="10314.950000000001"/>
    <n v="4671.5032519114447"/>
  </r>
  <r>
    <s v="202606"/>
    <s v="032"/>
    <s v="Gas"/>
    <s v="Gas Distribution Plant"/>
    <x v="0"/>
    <s v="Include"/>
    <s v="G376 - Mains"/>
    <x v="13"/>
    <n v="0.40359779215499247"/>
    <s v="XX"/>
    <s v="Unspecified"/>
    <s v="00000 - Unspecified AZ"/>
    <n v="2013"/>
    <n v="6178903.79"/>
    <m/>
    <n v="1660694.58"/>
    <n v="4518209.21"/>
    <s v="G - 43 : 376 Mains, Cast Iron"/>
    <n v="1688"/>
    <n v="715"/>
    <n v="2.36"/>
    <n v="14587398.039999999"/>
    <n v="5887441.6422300646"/>
  </r>
  <r>
    <s v="202606"/>
    <s v="032"/>
    <s v="Gas"/>
    <s v="Gas Distribution Plant"/>
    <x v="0"/>
    <s v="Include"/>
    <s v="G384 - House Regulatory Install"/>
    <x v="0"/>
    <n v="0.35620879944303163"/>
    <s v="XX"/>
    <s v="Unspecified"/>
    <s v="00000 - Unspecified AZ"/>
    <n v="2013"/>
    <n v="231055.19"/>
    <m/>
    <n v="80909.69"/>
    <n v="150145.5"/>
    <s v="G - 54 : 384 House Reg Installation"/>
    <n v="1947"/>
    <n v="872"/>
    <n v="2.23"/>
    <n v="515899.6"/>
    <n v="183767.97714914024"/>
  </r>
  <r>
    <s v="202606"/>
    <s v="032"/>
    <s v="Gas"/>
    <s v="Gas General Plant"/>
    <x v="0"/>
    <s v="Include"/>
    <s v="G392 - Transportation Equipment"/>
    <x v="3"/>
    <n v="0.43183290679129122"/>
    <s v="C3"/>
    <s v="Unspecified"/>
    <s v="00000 - Unspecified AZ"/>
    <n v="2013"/>
    <n v="180781.41"/>
    <m/>
    <n v="180781.41"/>
    <n v="0"/>
    <s v="No Indexing"/>
    <n v="1"/>
    <n v="1"/>
    <n v="1"/>
    <n v="180781.41"/>
    <n v="78067.361774128207"/>
  </r>
  <r>
    <s v="202606"/>
    <s v="032"/>
    <s v="Gas"/>
    <s v="Gas Distribution Plant"/>
    <x v="0"/>
    <s v="Include"/>
    <s v="G382 - Meter Installations"/>
    <x v="6"/>
    <n v="4.068947554640568E-2"/>
    <s v="XX"/>
    <s v="Unspecified"/>
    <s v="00000 - Unspecified AZ"/>
    <n v="2014"/>
    <n v="680975.89"/>
    <m/>
    <n v="29382.98"/>
    <n v="651592.91"/>
    <s v="G - 52 : 382 Meter Installations"/>
    <n v="2076"/>
    <n v="908"/>
    <n v="2.29"/>
    <n v="1556944.88"/>
    <n v="63351.27062186152"/>
  </r>
  <r>
    <s v="202606"/>
    <s v="032"/>
    <s v="Gas"/>
    <s v="Gas Distribution Plant"/>
    <x v="0"/>
    <s v="Include"/>
    <s v="G379 - Measr and Reg Stat Equip-Cty"/>
    <x v="10"/>
    <n v="0.3380707986361931"/>
    <s v="XX"/>
    <s v="Unspecified"/>
    <s v="00000 - Unspecified AZ"/>
    <n v="2013"/>
    <n v="199418.14"/>
    <m/>
    <n v="45616.44"/>
    <n v="153801.70000000001"/>
    <s v="G - 48 : 379 Meas&amp;Reg Sta Eq-City G"/>
    <n v="1223"/>
    <n v="647"/>
    <n v="1.89"/>
    <n v="376952.68"/>
    <n v="127436.69357565333"/>
  </r>
  <r>
    <s v="202606"/>
    <s v="032"/>
    <s v="Gas"/>
    <s v="Gas General Plant"/>
    <x v="0"/>
    <s v="Include"/>
    <s v="G392 - Transportation Equipment"/>
    <x v="3"/>
    <n v="0.43183290679129122"/>
    <s v="C9"/>
    <s v="Unspecified"/>
    <s v="00000 - Unspecified AZ"/>
    <n v="2015"/>
    <n v="155092.87"/>
    <m/>
    <n v="90306.43"/>
    <n v="64786.44"/>
    <s v="No Indexing"/>
    <n v="1"/>
    <n v="1"/>
    <n v="1"/>
    <n v="155092.87"/>
    <n v="66974.20487470385"/>
  </r>
  <r>
    <s v="202606"/>
    <s v="032"/>
    <s v="Gas"/>
    <s v="Gas General Plant"/>
    <x v="0"/>
    <s v="Include"/>
    <s v="G391 - Office Furniture and Equip"/>
    <x v="16"/>
    <n v="0.55164661503469203"/>
    <s v="OE"/>
    <s v="Operations - AZ - Show Low"/>
    <s v="SHOWL - Show Low"/>
    <n v="2014"/>
    <n v="12639.51"/>
    <m/>
    <n v="2250.0700000000002"/>
    <n v="10389.44"/>
    <s v="No Indexing"/>
    <n v="1"/>
    <n v="1"/>
    <n v="1"/>
    <n v="12639.51"/>
    <n v="6972.5429071971403"/>
  </r>
  <r>
    <s v="202606"/>
    <s v="032"/>
    <s v="Gas"/>
    <s v="Gas General Plant"/>
    <x v="0"/>
    <s v="Include"/>
    <s v="G398 - Miscellaneous Equipment"/>
    <x v="22"/>
    <n v="0.24374129646131953"/>
    <s v="XX"/>
    <s v="Operations - AZ - Prescott"/>
    <s v="PRESC - Prescott"/>
    <n v="2013"/>
    <n v="7874.02"/>
    <m/>
    <n v="3693.28"/>
    <n v="4180.74"/>
    <s v="No Indexing"/>
    <n v="1"/>
    <n v="1"/>
    <n v="1"/>
    <n v="7874.02"/>
    <n v="1919.2238431623593"/>
  </r>
  <r>
    <s v="202606"/>
    <s v="032"/>
    <s v="Gas"/>
    <s v="Gas Distribution Plant"/>
    <x v="0"/>
    <s v="Include"/>
    <s v="G382 - Meter Installations"/>
    <x v="6"/>
    <n v="4.068947554640568E-2"/>
    <s v="XX"/>
    <s v="Unspecified"/>
    <s v="00000 - Unspecified AZ"/>
    <n v="2010"/>
    <n v="292962.87"/>
    <m/>
    <n v="13143.46"/>
    <n v="279819.40999999997"/>
    <s v="G - 52 : 382 Meter Installations"/>
    <n v="2076"/>
    <n v="741"/>
    <n v="2.8"/>
    <n v="820770.47"/>
    <n v="33396.719968276899"/>
  </r>
  <r>
    <s v="202606"/>
    <s v="032"/>
    <s v="Gas"/>
    <s v="Gas Distribution Plant"/>
    <x v="0"/>
    <s v="Include"/>
    <s v="G384 - House Regulatory Install"/>
    <x v="0"/>
    <n v="0.35620879944303163"/>
    <s v="XX"/>
    <s v="Unspecified"/>
    <s v="00000 - Unspecified AZ"/>
    <n v="2011"/>
    <n v="189628.97"/>
    <m/>
    <n v="76389.2"/>
    <n v="113239.77"/>
    <s v="G - 54 : 384 House Reg Installation"/>
    <n v="1947"/>
    <n v="794"/>
    <n v="2.4500000000000002"/>
    <n v="464996.98"/>
    <n v="165636.01599043538"/>
  </r>
  <r>
    <s v="202606"/>
    <s v="032"/>
    <s v="Gas"/>
    <s v="Gas Distribution Plant"/>
    <x v="0"/>
    <s v="Include"/>
    <s v="G385 - Indust Measr Reg Stat Equip"/>
    <x v="19"/>
    <n v="0.39278890683516676"/>
    <s v="XX"/>
    <s v="Unspecified"/>
    <s v="00000 - Unspecified AZ"/>
    <n v="2010"/>
    <n v="152294.32"/>
    <m/>
    <n v="72068.320000000007"/>
    <n v="80226"/>
    <s v="No Indexing"/>
    <n v="1"/>
    <n v="1"/>
    <n v="1"/>
    <n v="152294.32"/>
    <n v="59819.519470005078"/>
  </r>
  <r>
    <s v="202606"/>
    <s v="032"/>
    <s v="Gas"/>
    <s v="Gas Distribution Plant"/>
    <x v="0"/>
    <s v="Include"/>
    <s v="G387 - Other Equipment"/>
    <x v="8"/>
    <n v="0.71279521796502854"/>
    <s v="XX"/>
    <s v="Unspecified"/>
    <s v="00000 - Unspecified AZ"/>
    <n v="2010"/>
    <n v="327668.78999999998"/>
    <m/>
    <n v="171479.59"/>
    <n v="156189.19999999998"/>
    <s v="No Indexing"/>
    <n v="1"/>
    <n v="1"/>
    <n v="1"/>
    <n v="327668.78999999998"/>
    <n v="233560.74658838715"/>
  </r>
  <r>
    <s v="202606"/>
    <s v="032"/>
    <s v="Gas"/>
    <s v="Gas General Plant"/>
    <x v="0"/>
    <s v="Include"/>
    <s v="G390 - Structures and Improvements"/>
    <x v="2"/>
    <n v="0.24904501540006124"/>
    <s v="XX"/>
    <s v="Operations - AZ - Prescott"/>
    <s v="PRESC - Prescott"/>
    <n v="2010"/>
    <n v="15053.65"/>
    <m/>
    <n v="8024.41"/>
    <n v="7029.24"/>
    <s v="B - 2 :   Reinf. Conc. Bldg. Const."/>
    <n v="675"/>
    <n v="422"/>
    <n v="1.6"/>
    <n v="24078.71"/>
    <n v="5996.6827027636082"/>
  </r>
  <r>
    <s v="202606"/>
    <s v="032"/>
    <s v="Gas"/>
    <s v="Gas Distribution Plant"/>
    <x v="0"/>
    <s v="Include"/>
    <s v="G387 - Other Equipment"/>
    <x v="8"/>
    <n v="0.71279521796502854"/>
    <s v="XX"/>
    <s v="Unspecified"/>
    <s v="00000 - Unspecified AZ"/>
    <n v="2011"/>
    <n v="212627.28"/>
    <m/>
    <n v="104320.31"/>
    <n v="108306.97"/>
    <s v="No Indexing"/>
    <n v="1"/>
    <n v="1"/>
    <n v="1"/>
    <n v="212627.28"/>
    <n v="151559.70839291115"/>
  </r>
  <r>
    <s v="202606"/>
    <s v="032"/>
    <s v="Gas"/>
    <s v="Gas Distribution Plant"/>
    <x v="0"/>
    <s v="Include"/>
    <s v="G375 - Structures and Improvements"/>
    <x v="9"/>
    <n v="0.14703551036705884"/>
    <s v="XX"/>
    <s v="Unspecified"/>
    <s v="00000 - Unspecified AZ"/>
    <n v="2012"/>
    <n v="7818.42"/>
    <m/>
    <n v="1632.76"/>
    <n v="6185.66"/>
    <s v="G - 42 : 375 Structures &amp; Improvmnt"/>
    <n v="673"/>
    <n v="419"/>
    <n v="1.61"/>
    <n v="12557.99"/>
    <n v="1846.4704688344211"/>
  </r>
  <r>
    <s v="202606"/>
    <s v="032"/>
    <s v="Gas"/>
    <s v="Gas Distribution Plant"/>
    <x v="0"/>
    <s v="Include"/>
    <s v="G385 - Indust Measr Reg Stat Equip"/>
    <x v="19"/>
    <n v="0.39278890683516676"/>
    <s v="XX"/>
    <s v="Unspecified"/>
    <s v="00000 - Unspecified AZ"/>
    <n v="2008"/>
    <n v="154099.48000000001"/>
    <m/>
    <n v="83159.09"/>
    <n v="70940.390000000014"/>
    <s v="No Indexing"/>
    <n v="1"/>
    <n v="1"/>
    <n v="1"/>
    <n v="154099.48000000001"/>
    <n v="60528.566293067648"/>
  </r>
  <r>
    <s v="202606"/>
    <s v="032"/>
    <s v="Gas"/>
    <s v="Gas General Plant"/>
    <x v="0"/>
    <s v="Include"/>
    <s v="G390 - Structures and Improvements"/>
    <x v="2"/>
    <n v="0.24904501540006124"/>
    <s v="XX"/>
    <s v="Operations - AZ - Kingman"/>
    <s v="KINGM - Kingman"/>
    <n v="2011"/>
    <n v="6887.02"/>
    <m/>
    <n v="2448.58"/>
    <n v="4438.4400000000005"/>
    <s v="B - 2 :   Reinf. Conc. Bldg. Const."/>
    <n v="675"/>
    <n v="435"/>
    <n v="1.55"/>
    <n v="10686.76"/>
    <n v="2661.4843087767586"/>
  </r>
  <r>
    <s v="202606"/>
    <s v="032"/>
    <s v="Gas"/>
    <s v="Gas Distribution Plant"/>
    <x v="0"/>
    <s v="Include"/>
    <s v="G378 - Measr and Reg Stat Equip-Gen"/>
    <x v="4"/>
    <n v="0.46834496815577242"/>
    <s v="XX"/>
    <s v="Unspecified"/>
    <s v="00000 - Unspecified AZ"/>
    <n v="2015"/>
    <n v="41839.32"/>
    <m/>
    <n v="11238.09"/>
    <n v="30601.23"/>
    <s v="G - 47 : 378 Meas &amp; Reg Sta Equip"/>
    <n v="1184"/>
    <n v="655"/>
    <n v="1.81"/>
    <n v="75630.16"/>
    <n v="35421.004876815976"/>
  </r>
  <r>
    <s v="202606"/>
    <s v="032"/>
    <s v="Gas"/>
    <s v="Gas Distribution Plant"/>
    <x v="0"/>
    <s v="Include"/>
    <s v="G376 - Mains"/>
    <x v="13"/>
    <n v="0.40359779215499247"/>
    <s v="XX"/>
    <s v="Unspecified"/>
    <s v="00000 - Unspecified AZ"/>
    <n v="1971"/>
    <n v="149908.69"/>
    <m/>
    <n v="142964.54"/>
    <n v="6944.1499999999942"/>
    <s v="G - 43 : 376 Mains, Cast Iron"/>
    <n v="1688"/>
    <n v="97"/>
    <n v="17.399999999999999"/>
    <n v="2608720.2999999998"/>
    <n v="1052873.7534299095"/>
  </r>
  <r>
    <s v="202606"/>
    <s v="032"/>
    <s v="Gas"/>
    <s v="Gas Distribution Plant"/>
    <x v="0"/>
    <s v="Include"/>
    <s v="G378 - Measr and Reg Stat Equip-Gen"/>
    <x v="4"/>
    <n v="0.46834496815577242"/>
    <s v="XX"/>
    <s v="Unspecified"/>
    <s v="00000 - Unspecified AZ"/>
    <n v="1991"/>
    <n v="112237.04"/>
    <m/>
    <n v="94331.03"/>
    <n v="17906.009999999995"/>
    <s v="G - 47 : 378 Meas &amp; Reg Sta Equip"/>
    <n v="1184"/>
    <n v="280"/>
    <n v="4.2300000000000004"/>
    <n v="474602.34"/>
    <n v="222277.61781395509"/>
  </r>
  <r>
    <s v="202606"/>
    <s v="032"/>
    <s v="Gas"/>
    <s v="Gas Distribution Plant"/>
    <x v="0"/>
    <s v="Include"/>
    <s v="G376 - Mains"/>
    <x v="13"/>
    <n v="0.40359779215499247"/>
    <s v="XX"/>
    <s v="Unspecified"/>
    <s v="00000 - Unspecified AZ"/>
    <n v="2006"/>
    <n v="6849341.25"/>
    <m/>
    <n v="2990271.42"/>
    <n v="3859069.83"/>
    <s v="G - 43 : 376 Mains, Cast Iron"/>
    <n v="1688"/>
    <n v="407"/>
    <n v="4.1500000000000004"/>
    <n v="28407095.899999999"/>
    <n v="11465041.186775139"/>
  </r>
  <r>
    <s v="202606"/>
    <s v="032"/>
    <s v="Gas"/>
    <s v="Gas Distribution Plant"/>
    <x v="0"/>
    <s v="Include"/>
    <s v="G380 - Services"/>
    <x v="7"/>
    <n v="0.41926855566498139"/>
    <s v="XX"/>
    <s v="Unspecified"/>
    <s v="00000 - Unspecified AZ"/>
    <n v="1990"/>
    <n v="907637.86"/>
    <m/>
    <n v="871065.41"/>
    <n v="36572.449999999953"/>
    <s v="G - 49 : 380 Services, Steel"/>
    <n v="1036"/>
    <n v="261"/>
    <n v="3.97"/>
    <n v="3602731.12"/>
    <n v="1510511.8731316808"/>
  </r>
  <r>
    <s v="202606"/>
    <s v="032"/>
    <s v="Gas"/>
    <s v="Gas Distribution Plant"/>
    <x v="0"/>
    <s v="Include"/>
    <s v="G379 - Measr and Reg Stat Equip-Cty"/>
    <x v="10"/>
    <n v="0.3380707986361931"/>
    <s v="XX"/>
    <s v="Unspecified"/>
    <s v="00000 - Unspecified AZ"/>
    <n v="1975"/>
    <n v="8293.19"/>
    <m/>
    <n v="6140.2"/>
    <n v="2152.9900000000007"/>
    <s v="G - 48 : 379 Meas&amp;Reg Sta Eq-City G"/>
    <n v="1223"/>
    <n v="134"/>
    <n v="9.1300000000000008"/>
    <n v="75690.83"/>
    <n v="25588.859347536323"/>
  </r>
  <r>
    <s v="202606"/>
    <s v="032"/>
    <s v="Gas"/>
    <s v="Gas Distribution Plant"/>
    <x v="0"/>
    <s v="Include"/>
    <s v="G379 - Measr and Reg Stat Equip-Cty"/>
    <x v="10"/>
    <n v="0.3380707986361931"/>
    <s v="XX"/>
    <s v="Unspecified"/>
    <s v="00000 - Unspecified AZ"/>
    <n v="1981"/>
    <n v="974.19"/>
    <m/>
    <n v="663.13"/>
    <n v="311.06000000000006"/>
    <s v="G - 48 : 379 Meas&amp;Reg Sta Eq-City G"/>
    <n v="1223"/>
    <n v="225"/>
    <n v="5.44"/>
    <n v="5295.26"/>
    <n v="1790.1727771862879"/>
  </r>
  <r>
    <s v="202606"/>
    <s v="032"/>
    <s v="Gas"/>
    <s v="Gas Distribution Plant"/>
    <x v="0"/>
    <s v="Include"/>
    <s v="G379 - Measr and Reg Stat Equip-Cty"/>
    <x v="10"/>
    <n v="0.3380707986361931"/>
    <s v="XX"/>
    <s v="Unspecified"/>
    <s v="00000 - Unspecified AZ"/>
    <n v="1992"/>
    <n v="123820.91"/>
    <m/>
    <n v="67925.03"/>
    <n v="55895.880000000005"/>
    <s v="G - 48 : 379 Meas&amp;Reg Sta Eq-City G"/>
    <n v="1223"/>
    <n v="289"/>
    <n v="4.2300000000000004"/>
    <n v="523989.53"/>
    <n v="177145.55888410346"/>
  </r>
  <r>
    <s v="202606"/>
    <s v="032"/>
    <s v="Gas"/>
    <s v="Gas Distribution Plant"/>
    <x v="0"/>
    <s v="Include"/>
    <s v="G380 - Services"/>
    <x v="7"/>
    <n v="0.41926855566498139"/>
    <s v="XX"/>
    <s v="Unspecified"/>
    <s v="00000 - Unspecified AZ"/>
    <n v="1988"/>
    <n v="546850"/>
    <m/>
    <n v="531521.14"/>
    <n v="15328.859999999986"/>
    <s v="G - 49 : 380 Services, Steel"/>
    <n v="1036"/>
    <n v="248"/>
    <n v="4.18"/>
    <n v="2284421.77"/>
    <n v="957786.21603754035"/>
  </r>
  <r>
    <s v="202606"/>
    <s v="032"/>
    <s v="Gas"/>
    <s v="Gas Distribution Plant"/>
    <x v="0"/>
    <s v="Include"/>
    <s v="G383 - House Regulators"/>
    <x v="14"/>
    <n v="0.50413956378429226"/>
    <s v="XX"/>
    <s v="Unspecified"/>
    <s v="00000 - Unspecified AZ"/>
    <n v="1951"/>
    <n v="173.97"/>
    <m/>
    <n v="173.97"/>
    <n v="0"/>
    <s v="G - 53 : 383 House Regulators"/>
    <n v="954"/>
    <n v="74"/>
    <n v="12.89"/>
    <n v="2242.8000000000002"/>
    <n v="1130.6842136554108"/>
  </r>
  <r>
    <s v="202606"/>
    <s v="032"/>
    <s v="Gas"/>
    <s v="Gas Distribution Plant"/>
    <x v="0"/>
    <s v="Include"/>
    <s v="G383 - House Regulators"/>
    <x v="14"/>
    <n v="0.50413956378429226"/>
    <s v="XX"/>
    <s v="Unspecified"/>
    <s v="00000 - Unspecified AZ"/>
    <n v="1970"/>
    <n v="3818.23"/>
    <m/>
    <n v="3818.23"/>
    <n v="0"/>
    <s v="G - 53 : 383 House Regulators"/>
    <n v="954"/>
    <n v="92"/>
    <n v="10.37"/>
    <n v="39593.39"/>
    <n v="19960.594363341359"/>
  </r>
  <r>
    <s v="202606"/>
    <s v="032"/>
    <s v="Gas"/>
    <s v="Gas Distribution Plant"/>
    <x v="0"/>
    <s v="Include"/>
    <s v="G376 - Mains"/>
    <x v="13"/>
    <n v="0.40359779215499247"/>
    <s v="XX"/>
    <s v="Unspecified"/>
    <s v="00000 - Unspecified AZ"/>
    <n v="1992"/>
    <n v="269584.8"/>
    <m/>
    <n v="197650.43"/>
    <n v="71934.37"/>
    <s v="G - 43 : 376 Mains, Cast Iron"/>
    <n v="1688"/>
    <n v="280"/>
    <n v="6.03"/>
    <n v="1625211.22"/>
    <n v="655931.66017752176"/>
  </r>
  <r>
    <s v="202606"/>
    <s v="032"/>
    <s v="Gas"/>
    <s v="Gas Distribution Plant"/>
    <x v="0"/>
    <s v="Include"/>
    <s v="G376 - Mains"/>
    <x v="13"/>
    <n v="0.40359779215499247"/>
    <s v="XX"/>
    <s v="Unspecified"/>
    <s v="00000 - Unspecified AZ"/>
    <n v="1960"/>
    <n v="65329.37"/>
    <m/>
    <n v="64377.11"/>
    <n v="952.26000000000204"/>
    <s v="G - 43 : 376 Mains, Cast Iron"/>
    <n v="1688"/>
    <n v="78"/>
    <n v="21.64"/>
    <n v="1413794.57"/>
    <n v="570604.36701271695"/>
  </r>
  <r>
    <s v="202606"/>
    <s v="032"/>
    <s v="Gas"/>
    <s v="Gas Distribution Plant"/>
    <x v="0"/>
    <s v="Include"/>
    <s v="G376 - Mains"/>
    <x v="13"/>
    <n v="0.40359779215499247"/>
    <s v="XX"/>
    <s v="Unspecified"/>
    <s v="00000 - Unspecified AZ"/>
    <n v="1969"/>
    <n v="43666.15"/>
    <m/>
    <n v="42028.93"/>
    <n v="1637.2200000000012"/>
    <s v="G - 43 : 376 Mains, Cast Iron"/>
    <n v="1688"/>
    <n v="91"/>
    <n v="18.55"/>
    <n v="809983.09"/>
    <n v="326907.38680687855"/>
  </r>
  <r>
    <s v="202606"/>
    <s v="032"/>
    <s v="Gas"/>
    <s v="Gas Distribution Plant"/>
    <x v="0"/>
    <s v="Include"/>
    <s v="G378 - Measr and Reg Stat Equip-Gen"/>
    <x v="4"/>
    <n v="0.46834496815577242"/>
    <s v="XX"/>
    <s v="Unspecified"/>
    <s v="00000 - Unspecified AZ"/>
    <n v="1977"/>
    <n v="68.37"/>
    <m/>
    <n v="65.540000000000006"/>
    <n v="2.8299999999999983"/>
    <s v="G - 47 : 378 Meas &amp; Reg Sta Equip"/>
    <n v="1184"/>
    <n v="158"/>
    <n v="7.49"/>
    <n v="512.34"/>
    <n v="239.95186098492846"/>
  </r>
  <r>
    <s v="202606"/>
    <s v="032"/>
    <s v="Gas"/>
    <s v="Gas Distribution Plant"/>
    <x v="0"/>
    <s v="Include"/>
    <s v="G379 - Measr and Reg Stat Equip-Cty"/>
    <x v="10"/>
    <n v="0.3380707986361931"/>
    <s v="XX"/>
    <s v="Unspecified"/>
    <s v="00000 - Unspecified AZ"/>
    <n v="1982"/>
    <n v="48325.919999999998"/>
    <m/>
    <n v="32372.55"/>
    <n v="15953.369999999999"/>
    <s v="G - 48 : 379 Meas&amp;Reg Sta Eq-City G"/>
    <n v="1223"/>
    <n v="246"/>
    <n v="4.97"/>
    <n v="240254.47"/>
    <n v="81223.020548815301"/>
  </r>
  <r>
    <s v="202606"/>
    <s v="032"/>
    <s v="Gas"/>
    <s v="Gas Distribution Plant"/>
    <x v="0"/>
    <s v="Include"/>
    <s v="G378 - Measr and Reg Stat Equip-Gen"/>
    <x v="4"/>
    <n v="0.46834496815577242"/>
    <s v="XX"/>
    <s v="Unspecified"/>
    <s v="00000 - Unspecified AZ"/>
    <n v="1978"/>
    <n v="1706.95"/>
    <m/>
    <n v="1628.19"/>
    <n v="78.759999999999991"/>
    <s v="G - 47 : 378 Meas &amp; Reg Sta Equip"/>
    <n v="1184"/>
    <n v="173"/>
    <n v="6.84"/>
    <n v="11682.25"/>
    <n v="5471.3230042377727"/>
  </r>
  <r>
    <s v="202606"/>
    <s v="032"/>
    <s v="Gas"/>
    <s v="Gas Distribution Plant"/>
    <x v="0"/>
    <s v="Include"/>
    <s v="G383 - House Regulators"/>
    <x v="14"/>
    <n v="0.50413956378429226"/>
    <s v="XX"/>
    <s v="Unspecified"/>
    <s v="00000 - Unspecified AZ"/>
    <n v="1975"/>
    <n v="3531"/>
    <m/>
    <n v="3531"/>
    <n v="0"/>
    <s v="G - 53 : 383 House Regulators"/>
    <n v="954"/>
    <n v="125"/>
    <n v="7.63"/>
    <n v="26948.59"/>
    <n v="13585.85040720174"/>
  </r>
  <r>
    <s v="202606"/>
    <s v="032"/>
    <s v="Gas"/>
    <s v="Gas Distribution Plant"/>
    <x v="0"/>
    <s v="Include"/>
    <s v="G383 - House Regulators"/>
    <x v="14"/>
    <n v="0.50413956378429226"/>
    <s v="XX"/>
    <s v="Unspecified"/>
    <s v="00000 - Unspecified AZ"/>
    <n v="1981"/>
    <n v="11713.52"/>
    <m/>
    <n v="11426.67"/>
    <n v="286.85000000000036"/>
    <s v="G - 53 : 383 House Regulators"/>
    <n v="954"/>
    <n v="210"/>
    <n v="4.54"/>
    <n v="53212.85"/>
    <n v="26826.702986718974"/>
  </r>
  <r>
    <s v="202606"/>
    <s v="032"/>
    <s v="Gas"/>
    <s v="Gas Distribution Plant"/>
    <x v="0"/>
    <s v="Include"/>
    <s v="G378 - Measr and Reg Stat Equip-Gen"/>
    <x v="4"/>
    <n v="0.46834496815577242"/>
    <s v="XX"/>
    <s v="Unspecified"/>
    <s v="00000 - Unspecified AZ"/>
    <n v="2006"/>
    <n v="10389.86"/>
    <m/>
    <n v="5452.94"/>
    <n v="4936.920000000001"/>
    <s v="G - 47 : 378 Meas &amp; Reg Sta Equip"/>
    <n v="1184"/>
    <n v="499"/>
    <n v="2.37"/>
    <n v="24652.49"/>
    <n v="11545.8696440105"/>
  </r>
  <r>
    <s v="202606"/>
    <s v="032"/>
    <s v="Gas"/>
    <s v="Gas General Plant"/>
    <x v="0"/>
    <s v="Include"/>
    <s v="G390 - Structures and Improvements"/>
    <x v="2"/>
    <n v="0.24904501540006124"/>
    <s v="XX"/>
    <s v="Operations - AZ - Prescott"/>
    <s v="PRESC - Prescott"/>
    <n v="2012"/>
    <n v="5310"/>
    <m/>
    <n v="2320.77"/>
    <n v="2989.23"/>
    <s v="B - 2 :   Reinf. Conc. Bldg. Const."/>
    <n v="675"/>
    <n v="446"/>
    <n v="1.51"/>
    <n v="8036.43"/>
    <n v="2001.4328331115144"/>
  </r>
  <r>
    <s v="202606"/>
    <s v="032"/>
    <s v="Gas"/>
    <s v="Gas Distribution Plant"/>
    <x v="0"/>
    <s v="Include"/>
    <s v="G374 - Land and Land Rights"/>
    <x v="23"/>
    <n v="-1.7269128751637088E-2"/>
    <s v="LD"/>
    <s v="Unspecified"/>
    <s v="00000 - Unspecified AZ"/>
    <n v="1972"/>
    <n v="7"/>
    <m/>
    <n v="0"/>
    <n v="7"/>
    <s v="No Indexing"/>
    <n v="1"/>
    <n v="1"/>
    <n v="1"/>
    <n v="7"/>
    <n v="-0.12088390126145962"/>
  </r>
  <r>
    <s v="202606"/>
    <s v="032"/>
    <s v="Gas"/>
    <s v="Gas Transmission Plant"/>
    <x v="0"/>
    <s v="Include"/>
    <s v="G367 - Mains"/>
    <x v="18"/>
    <n v="0.49719891469810329"/>
    <s v="XX"/>
    <s v="Unspecified"/>
    <s v="00000 - Unspecified AZ"/>
    <n v="1999"/>
    <n v="9451092.2699999996"/>
    <m/>
    <n v="5103184.1399999997"/>
    <n v="4347908.13"/>
    <s v="G - 27 : 367 Mains"/>
    <n v="747"/>
    <n v="278"/>
    <n v="2.69"/>
    <n v="25395560.879999999"/>
    <n v="12626645.307685608"/>
  </r>
  <r>
    <s v="202606"/>
    <s v="032"/>
    <s v="Gas"/>
    <s v="Gas Transmission Plant"/>
    <x v="0"/>
    <s v="Include"/>
    <s v="G369 - Measuring and Reg Stat Equip"/>
    <x v="15"/>
    <n v="0.47687649645731794"/>
    <s v="XX"/>
    <s v="Unspecified"/>
    <s v="00000 - Unspecified AZ"/>
    <n v="2000"/>
    <n v="258775.26"/>
    <m/>
    <n v="174444.03"/>
    <n v="84331.23000000001"/>
    <s v="G - 30 : 369 Meas &amp; Reg Sta Equipmt"/>
    <n v="1257"/>
    <n v="389"/>
    <n v="3.23"/>
    <n v="836196.66"/>
    <n v="398762.53357011109"/>
  </r>
  <r>
    <s v="202606"/>
    <s v="032"/>
    <s v="Gas"/>
    <s v="Gas Transmission Plant"/>
    <x v="0"/>
    <s v="Include"/>
    <s v="G369 - Measuring and Reg Stat Equip"/>
    <x v="15"/>
    <n v="0.47687649645731794"/>
    <s v="XX"/>
    <s v="UNSG T&amp;D"/>
    <s v="GRFTH - Griffith"/>
    <n v="1999"/>
    <n v="1150213.27"/>
    <m/>
    <n v="476499.39"/>
    <n v="673713.88"/>
    <s v="G - 30 : 369 Meas &amp; Reg Sta Equipmt"/>
    <n v="1257"/>
    <n v="371"/>
    <n v="3.39"/>
    <n v="3897083.77"/>
    <n v="1858427.6546382762"/>
  </r>
  <r>
    <s v="202606"/>
    <s v="032"/>
    <s v="Gas"/>
    <s v="Gas Distribution Plant"/>
    <x v="0"/>
    <s v="Include"/>
    <s v="G383 - House Regulators"/>
    <x v="14"/>
    <n v="0.50413956378429226"/>
    <s v="XX"/>
    <s v="Unspecified"/>
    <s v="00000 - Unspecified AZ"/>
    <n v="2017"/>
    <n v="156139.26999999999"/>
    <m/>
    <n v="39688.29"/>
    <n v="116450.97999999998"/>
    <s v="G - 53 : 383 House Regulators"/>
    <n v="954"/>
    <n v="487"/>
    <n v="1.96"/>
    <n v="305866.25"/>
    <n v="154199.27785133728"/>
  </r>
  <r>
    <s v="202606"/>
    <s v="032"/>
    <s v="Gas"/>
    <s v="Gas General Plant"/>
    <x v="0"/>
    <s v="Include"/>
    <s v="G391 - Office Furniture and Equip"/>
    <x v="16"/>
    <n v="0.55164661503469203"/>
    <s v="OE"/>
    <s v="Operations - AZ - Lake Havasu"/>
    <s v="HAVAS - Havasu"/>
    <n v="2016"/>
    <n v="2077.83"/>
    <m/>
    <n v="14743.71"/>
    <n v="-12665.88"/>
    <s v="No Indexing"/>
    <n v="1"/>
    <n v="1"/>
    <n v="1"/>
    <n v="2077.83"/>
    <n v="1146.2278861175341"/>
  </r>
  <r>
    <s v="202606"/>
    <s v="032"/>
    <s v="Gas"/>
    <s v="Gas General Plant"/>
    <x v="0"/>
    <s v="Include"/>
    <s v="G396 - Power Operated Equipment"/>
    <x v="11"/>
    <n v="0.54297473900690851"/>
    <s v="XX"/>
    <s v="Operations - AZ - Show Low"/>
    <s v="SHOWL - Show Low"/>
    <n v="2016"/>
    <n v="12278.18"/>
    <m/>
    <n v="11041.76"/>
    <n v="1236.42"/>
    <s v="No Indexing"/>
    <n v="1"/>
    <n v="1"/>
    <n v="1"/>
    <n v="12278.18"/>
    <n v="6666.741580979844"/>
  </r>
  <r>
    <s v="202606"/>
    <s v="032"/>
    <s v="Gas"/>
    <s v="Gas General Plant"/>
    <x v="0"/>
    <s v="Include"/>
    <s v="G391 - Office Furniture and Equip"/>
    <x v="16"/>
    <n v="0.55164661503469203"/>
    <s v="OE"/>
    <s v="Operations - AZ - Flagstaff"/>
    <s v="FLAGA - Flagstaff Admin"/>
    <n v="2007"/>
    <n v="5728.76"/>
    <m/>
    <n v="5727.02"/>
    <n v="1.7399999999997817"/>
    <s v="No Indexing"/>
    <n v="1"/>
    <n v="1"/>
    <n v="1"/>
    <n v="5728.76"/>
    <n v="3160.2510623461426"/>
  </r>
  <r>
    <s v="202606"/>
    <s v="032"/>
    <s v="Gas"/>
    <s v="Gas Distribution Plant"/>
    <x v="0"/>
    <s v="Include"/>
    <s v="G387 - Other Equipment"/>
    <x v="8"/>
    <n v="0.71279521796502854"/>
    <s v="XX"/>
    <s v="Unspecified"/>
    <s v="00000 - Unspecified AZ"/>
    <n v="2015"/>
    <n v="88946.09"/>
    <m/>
    <n v="31997.4"/>
    <n v="56948.689999999995"/>
    <s v="No Indexing"/>
    <n v="1"/>
    <n v="1"/>
    <n v="1"/>
    <n v="88946.09"/>
    <n v="63400.347608687043"/>
  </r>
  <r>
    <s v="202606"/>
    <s v="032"/>
    <s v="Gas"/>
    <s v="Gas Distribution Plant"/>
    <x v="0"/>
    <s v="Include"/>
    <s v="G374 - Land and Land Rights"/>
    <x v="23"/>
    <n v="-1.7269128751637088E-2"/>
    <s v="LD"/>
    <s v="Unspecified"/>
    <s v="00000 - Unspecified AZ"/>
    <n v="1999"/>
    <n v="13020.35"/>
    <m/>
    <n v="0"/>
    <n v="13020.35"/>
    <s v="No Indexing"/>
    <n v="1"/>
    <n v="1"/>
    <n v="1"/>
    <n v="13020.35"/>
    <n v="-224.85010054137797"/>
  </r>
  <r>
    <s v="202606"/>
    <s v="032"/>
    <s v="Gas"/>
    <s v="Gas Transmission Plant"/>
    <x v="0"/>
    <s v="Include"/>
    <s v="G365 - Land and Land Rights"/>
    <x v="17"/>
    <n v="0.4579900286183099"/>
    <s v="RW"/>
    <s v="Unspecified"/>
    <s v="00000 - Unspecified AZ"/>
    <n v="2000"/>
    <n v="5282.5"/>
    <m/>
    <n v="2405.17"/>
    <n v="2877.33"/>
    <s v="No Indexing"/>
    <n v="1"/>
    <n v="1"/>
    <n v="1"/>
    <n v="5282.5"/>
    <n v="2419.3323261762221"/>
  </r>
  <r>
    <s v="202606"/>
    <s v="032"/>
    <s v="Gas"/>
    <s v="Gas General Plant"/>
    <x v="0"/>
    <s v="Include"/>
    <s v="G394 - Tool, Shop, and Garage Equip"/>
    <x v="12"/>
    <n v="0.34726061264282393"/>
    <s v="XX"/>
    <s v="Operations - AZ - Lake Havasu"/>
    <s v="HAVAS - Havasu"/>
    <n v="2005"/>
    <n v="25626.16"/>
    <m/>
    <n v="21482.48"/>
    <n v="4143.68"/>
    <s v="No Indexing"/>
    <n v="1"/>
    <n v="1"/>
    <n v="1"/>
    <n v="25626.16"/>
    <n v="8898.9560212830293"/>
  </r>
  <r>
    <s v="202606"/>
    <s v="032"/>
    <s v="Gas"/>
    <s v="Gas General Plant"/>
    <x v="0"/>
    <s v="Include"/>
    <s v="G396 - Power Operated Equipment"/>
    <x v="11"/>
    <n v="0.54297473900690851"/>
    <s v="XX"/>
    <s v="Operations - AZ - Cottonwood"/>
    <s v="COTTN - Cottonwood"/>
    <n v="1994"/>
    <n v="43876.67"/>
    <m/>
    <n v="43876.67"/>
    <n v="0"/>
    <s v="No Indexing"/>
    <n v="1"/>
    <n v="1"/>
    <n v="1"/>
    <n v="43876.67"/>
    <n v="23823.923441742252"/>
  </r>
  <r>
    <s v="202606"/>
    <s v="032"/>
    <s v="Gas"/>
    <s v="Gas Distribution Plant"/>
    <x v="0"/>
    <s v="Include"/>
    <s v="G387 - Other Equipment"/>
    <x v="8"/>
    <n v="0.71279521796502854"/>
    <s v="XX"/>
    <s v="Unspecified"/>
    <s v="00000 - Unspecified AZ"/>
    <n v="1993"/>
    <n v="70224.44"/>
    <m/>
    <n v="67491.44"/>
    <n v="2733"/>
    <s v="No Indexing"/>
    <n v="1"/>
    <n v="1"/>
    <n v="1"/>
    <n v="70224.44"/>
    <n v="50055.645016272072"/>
  </r>
  <r>
    <s v="202606"/>
    <s v="032"/>
    <s v="Gas"/>
    <s v="Gas General Plant"/>
    <x v="0"/>
    <s v="Include"/>
    <s v="G389 - Land and Land Rights"/>
    <x v="24"/>
    <n v="6.1649066788854748E-2"/>
    <s v="LD"/>
    <s v="Operations - AZ - Flagstaff"/>
    <s v="FLAG0 - Flagstaff"/>
    <n v="1950"/>
    <n v="13912.5"/>
    <m/>
    <n v="0"/>
    <n v="13912.5"/>
    <s v="No Indexing"/>
    <n v="1"/>
    <n v="1"/>
    <n v="1"/>
    <n v="13912.5"/>
    <n v="857.69264169994165"/>
  </r>
  <r>
    <s v="202606"/>
    <s v="032"/>
    <s v="Gas"/>
    <s v="Gas Distribution Plant"/>
    <x v="0"/>
    <s v="Include"/>
    <s v="G383 - House Regulators"/>
    <x v="14"/>
    <n v="0.50413956378429226"/>
    <s v="XX"/>
    <s v="Unspecified"/>
    <s v="00000 - Unspecified AZ"/>
    <n v="2007"/>
    <n v="92933.28"/>
    <m/>
    <n v="49849.120000000003"/>
    <n v="43084.159999999996"/>
    <s v="G - 53 : 383 House Regulators"/>
    <n v="954"/>
    <n v="377"/>
    <n v="2.5299999999999998"/>
    <n v="235168.03"/>
    <n v="118557.50806021136"/>
  </r>
  <r>
    <s v="202606"/>
    <s v="032"/>
    <s v="Gas"/>
    <s v="Gas General Plant"/>
    <x v="0"/>
    <s v="Include"/>
    <s v="G390 - Structures and Improvements"/>
    <x v="2"/>
    <n v="0.24904501540006124"/>
    <s v="XX"/>
    <s v="Operations - AZ - Flagstaff"/>
    <s v="FLAGW - Flagstaff Operations/Warehouse"/>
    <n v="2008"/>
    <n v="427033.99"/>
    <m/>
    <n v="224062.44"/>
    <n v="202971.55"/>
    <s v="B - 2 :   Reinf. Conc. Bldg. Const."/>
    <n v="675"/>
    <n v="433"/>
    <n v="1.56"/>
    <n v="665699.64"/>
    <n v="165789.17709561522"/>
  </r>
  <r>
    <s v="202606"/>
    <s v="032"/>
    <s v="Gas"/>
    <s v="Gas General Plant"/>
    <x v="0"/>
    <s v="Include"/>
    <s v="G390 - Structures and Improvements"/>
    <x v="2"/>
    <n v="0.24904501540006124"/>
    <s v="XX"/>
    <s v="Operations - AZ - Kingman"/>
    <s v="KINGM - Kingman"/>
    <n v="1990"/>
    <n v="604.4"/>
    <m/>
    <n v="554.46"/>
    <n v="49.939999999999941"/>
    <s v="B - 2 :   Reinf. Conc. Bldg. Const."/>
    <n v="675"/>
    <n v="243.25"/>
    <n v="2.77"/>
    <n v="1677.16"/>
    <n v="417.68833802836673"/>
  </r>
  <r>
    <s v="202606"/>
    <s v="032"/>
    <s v="Gas"/>
    <s v="Gas General Plant"/>
    <x v="0"/>
    <s v="Include"/>
    <s v="G390 - Structures and Improvements"/>
    <x v="2"/>
    <n v="0.24904501540006124"/>
    <s v="XX"/>
    <s v="Operations - AZ - Cottonwood"/>
    <s v="COTTN - Cottonwood"/>
    <n v="1989"/>
    <n v="181.75"/>
    <m/>
    <n v="181.75"/>
    <n v="0"/>
    <s v="B - 2 :   Reinf. Conc. Bldg. Const."/>
    <n v="675"/>
    <n v="242.75"/>
    <n v="2.78"/>
    <n v="505.38"/>
    <n v="125.86236988288294"/>
  </r>
  <r>
    <s v="202606"/>
    <s v="032"/>
    <s v="Gas"/>
    <s v="Gas General Plant"/>
    <x v="0"/>
    <s v="Include"/>
    <s v="G390 - Structures and Improvements"/>
    <x v="2"/>
    <n v="0.24904501540006124"/>
    <s v="XX"/>
    <s v="Operations - AZ - Kingman"/>
    <s v="KINGM - Kingman"/>
    <n v="1996"/>
    <n v="19590.28"/>
    <m/>
    <n v="15845.89"/>
    <n v="3744.3899999999994"/>
    <s v="B - 2 :   Reinf. Conc. Bldg. Const."/>
    <n v="675"/>
    <n v="284"/>
    <n v="2.38"/>
    <n v="46561.4"/>
    <n v="11595.884580048412"/>
  </r>
  <r>
    <s v="202606"/>
    <s v="032"/>
    <s v="Gas"/>
    <s v="Gas General Plant"/>
    <x v="0"/>
    <s v="Include"/>
    <s v="G390 - Structures and Improvements"/>
    <x v="2"/>
    <n v="0.24904501540006124"/>
    <s v="XX"/>
    <s v="Operations - AZ - Flagstaff"/>
    <s v="FLAGW - Flagstaff Operations/Warehouse"/>
    <n v="2006"/>
    <n v="9613.7800000000007"/>
    <m/>
    <n v="5784.46"/>
    <n v="3829.3200000000006"/>
    <s v="B - 2 :   Reinf. Conc. Bldg. Const."/>
    <n v="675"/>
    <n v="381"/>
    <n v="1.77"/>
    <n v="17032.29"/>
    <n v="4241.8069253483091"/>
  </r>
  <r>
    <s v="202606"/>
    <s v="032"/>
    <s v="Gas"/>
    <s v="Gas General Plant"/>
    <x v="0"/>
    <s v="Include"/>
    <s v="G390 - Structures and Improvements"/>
    <x v="2"/>
    <n v="0.24904501540006124"/>
    <s v="XX"/>
    <s v="Operations - AZ - Kingman"/>
    <s v="KINGM - Kingman"/>
    <n v="2004"/>
    <n v="9868.44"/>
    <m/>
    <n v="5764.4"/>
    <n v="4104.0400000000009"/>
    <s v="B - 2 :   Reinf. Conc. Bldg. Const."/>
    <n v="675"/>
    <n v="356"/>
    <n v="1.9"/>
    <n v="18711.23"/>
    <n v="4659.9385635040881"/>
  </r>
  <r>
    <s v="202606"/>
    <s v="032"/>
    <s v="Gas"/>
    <s v="Gas General Plant"/>
    <x v="0"/>
    <s v="Include"/>
    <s v="G390 - Structures and Improvements"/>
    <x v="2"/>
    <n v="0.24904501540006124"/>
    <s v="XX"/>
    <s v="Operations - AZ - Kingman"/>
    <s v="KINGM - Kingman"/>
    <n v="2007"/>
    <n v="13076.23"/>
    <m/>
    <n v="6356.99"/>
    <n v="6719.24"/>
    <s v="B - 2 :   Reinf. Conc. Bldg. Const."/>
    <n v="675"/>
    <n v="415.96066580000002"/>
    <n v="1.62"/>
    <n v="21219.45"/>
    <n v="5284.5982520308298"/>
  </r>
  <r>
    <s v="202606"/>
    <s v="032"/>
    <s v="Gas"/>
    <s v="Gas General Plant"/>
    <x v="0"/>
    <s v="Include"/>
    <s v="G390 - Structures and Improvements"/>
    <x v="2"/>
    <n v="0.24904501540006124"/>
    <s v="XX"/>
    <s v="Operations - AZ - Prescott"/>
    <s v="PRESC - Prescott"/>
    <n v="2006"/>
    <n v="3367761.02"/>
    <m/>
    <n v="2406560.15"/>
    <n v="961200.87000000011"/>
    <s v="B - 2 :   Reinf. Conc. Bldg. Const."/>
    <n v="675"/>
    <n v="381"/>
    <n v="1.77"/>
    <n v="5966505.7400000002"/>
    <n v="1485928.5139028539"/>
  </r>
  <r>
    <s v="202606"/>
    <s v="032"/>
    <s v="Gas"/>
    <s v="Gas General Plant"/>
    <x v="0"/>
    <s v="Include"/>
    <s v="G390 - Structures and Improvements"/>
    <x v="2"/>
    <n v="0.24904501540006124"/>
    <s v="XX"/>
    <s v="Operations - AZ - Show Low"/>
    <s v="SHOWL - Show Low"/>
    <n v="2004"/>
    <n v="7698.9"/>
    <m/>
    <n v="7243.29"/>
    <n v="455.60999999999967"/>
    <s v="B - 2 :   Reinf. Conc. Bldg. Const."/>
    <n v="675"/>
    <n v="356"/>
    <n v="1.9"/>
    <n v="14597.63"/>
    <n v="3635.4669881543959"/>
  </r>
  <r>
    <s v="202606"/>
    <s v="032"/>
    <s v="Gas"/>
    <s v="Gas General Plant"/>
    <x v="0"/>
    <s v="Include"/>
    <s v="G390 - Structures and Improvements"/>
    <x v="2"/>
    <n v="0.24904501540006124"/>
    <s v="XX"/>
    <s v="Operations - AZ - Other Gas Loc"/>
    <s v="WILLM - Williams"/>
    <n v="2004"/>
    <n v="3029.38"/>
    <m/>
    <n v="1650.24"/>
    <n v="1379.14"/>
    <s v="B - 2 :   Reinf. Conc. Bldg. Const."/>
    <n v="675"/>
    <n v="356"/>
    <n v="1.9"/>
    <n v="5743.91"/>
    <n v="1430.4921544065658"/>
  </r>
  <r>
    <s v="202606"/>
    <s v="032"/>
    <s v="Gas"/>
    <s v="Gas Distribution Plant"/>
    <x v="0"/>
    <s v="Include"/>
    <s v="G381 - Meters"/>
    <x v="1"/>
    <n v="0.1701755990530332"/>
    <s v="XX"/>
    <s v="Unspecified"/>
    <s v="00000 - Unspecified AZ"/>
    <n v="2005"/>
    <n v="752932.5"/>
    <m/>
    <n v="202365.53"/>
    <n v="550566.97"/>
    <s v="G - 51 : 381 Meters"/>
    <n v="352"/>
    <n v="184"/>
    <n v="1.91"/>
    <n v="1440392.61"/>
    <n v="245119.67527831203"/>
  </r>
  <r>
    <s v="202606"/>
    <s v="032"/>
    <s v="Gas"/>
    <s v="Gas General Plant"/>
    <x v="0"/>
    <s v="Include"/>
    <s v="G391 - Office Furniture and Equip"/>
    <x v="16"/>
    <n v="0.55164661503469203"/>
    <s v="OE"/>
    <s v="Operations - AZ - Cottonwood"/>
    <s v="COTTN - Cottonwood"/>
    <n v="2008"/>
    <n v="2185.4899999999998"/>
    <m/>
    <n v="2126.0700000000002"/>
    <n v="59.419999999999618"/>
    <s v="No Indexing"/>
    <n v="1"/>
    <n v="1"/>
    <n v="1"/>
    <n v="2185.4899999999998"/>
    <n v="1205.6181606921689"/>
  </r>
  <r>
    <s v="202606"/>
    <s v="032"/>
    <s v="Gas"/>
    <s v="Gas Distribution Plant"/>
    <x v="0"/>
    <s v="Include"/>
    <s v="G382 - Meter Installations"/>
    <x v="6"/>
    <n v="4.068947554640568E-2"/>
    <s v="XX"/>
    <s v="Unspecified"/>
    <s v="00000 - Unspecified AZ"/>
    <n v="1995"/>
    <n v="15771.58"/>
    <m/>
    <n v="810.03"/>
    <n v="14961.55"/>
    <s v="G - 52 : 382 Meter Installations"/>
    <n v="2076"/>
    <n v="331"/>
    <n v="6.27"/>
    <n v="98917.83"/>
    <n v="4024.9146248885145"/>
  </r>
  <r>
    <s v="202606"/>
    <s v="032"/>
    <s v="Gas"/>
    <s v="Gas General Plant"/>
    <x v="0"/>
    <s v="Include"/>
    <s v="G392 - Transportation Equipment"/>
    <x v="3"/>
    <n v="0.43183290679129122"/>
    <s v="C1"/>
    <s v="Unspecified"/>
    <s v="00000 - Unspecified AZ"/>
    <n v="2008"/>
    <n v="46874.73"/>
    <m/>
    <n v="46874.73"/>
    <n v="0"/>
    <s v="No Indexing"/>
    <n v="1"/>
    <n v="1"/>
    <n v="1"/>
    <n v="46874.73"/>
    <n v="20242.050910956943"/>
  </r>
  <r>
    <s v="202606"/>
    <s v="032"/>
    <s v="Gas"/>
    <s v="Gas Distribution Plant"/>
    <x v="0"/>
    <s v="Include"/>
    <s v="G382 - Meter Installations"/>
    <x v="6"/>
    <n v="4.068947554640568E-2"/>
    <s v="XX"/>
    <s v="Unspecified"/>
    <s v="00000 - Unspecified AZ"/>
    <n v="2006"/>
    <n v="976697.95"/>
    <m/>
    <n v="45256.9"/>
    <n v="931441.04999999993"/>
    <s v="G - 52 : 382 Meter Installations"/>
    <n v="2076"/>
    <n v="689"/>
    <n v="3.01"/>
    <n v="2942851.88"/>
    <n v="119743.09960795398"/>
  </r>
  <r>
    <s v="202606"/>
    <s v="032"/>
    <s v="Gas"/>
    <s v="Gas General Plant"/>
    <x v="0"/>
    <s v="Include"/>
    <s v="G394 - Tool, Shop, and Garage Equip"/>
    <x v="12"/>
    <n v="0.34726061264282393"/>
    <s v="XX"/>
    <s v="Operations - AZ - Kingman"/>
    <s v="KINGM - Kingman"/>
    <n v="2002"/>
    <n v="5108.3999999999996"/>
    <m/>
    <n v="4880.29"/>
    <n v="228.10999999999967"/>
    <s v="No Indexing"/>
    <n v="1"/>
    <n v="1"/>
    <n v="1"/>
    <n v="5108.3999999999996"/>
    <n v="1773.9461136246016"/>
  </r>
  <r>
    <s v="202606"/>
    <s v="032"/>
    <s v="Gas"/>
    <s v="Gas General Plant"/>
    <x v="0"/>
    <s v="Include"/>
    <s v="G393 - Stores Equipment"/>
    <x v="20"/>
    <n v="0.47174007972370507"/>
    <s v="XX"/>
    <s v="Operations - AZ - Cottonwood"/>
    <s v="COTTN - Cottonwood"/>
    <n v="2001"/>
    <n v="2820.05"/>
    <m/>
    <n v="1813.91"/>
    <n v="1006.1400000000001"/>
    <s v="No Indexing"/>
    <n v="1"/>
    <n v="1"/>
    <n v="1"/>
    <n v="2820.05"/>
    <n v="1330.3306118248345"/>
  </r>
  <r>
    <s v="202606"/>
    <s v="032"/>
    <s v="Gas"/>
    <s v="Gas Distribution Plant"/>
    <x v="0"/>
    <s v="Include"/>
    <s v="G384 - House Regulatory Install"/>
    <x v="0"/>
    <n v="0.35620879944303163"/>
    <s v="XX"/>
    <s v="Unspecified"/>
    <s v="00000 - Unspecified AZ"/>
    <n v="1951"/>
    <n v="494.4"/>
    <m/>
    <n v="494.4"/>
    <n v="0"/>
    <s v="G - 54 : 384 House Reg Installation"/>
    <n v="1947"/>
    <n v="36"/>
    <n v="54.08"/>
    <n v="26738.799999999999"/>
    <n v="9524.5958465473341"/>
  </r>
  <r>
    <s v="202606"/>
    <s v="032"/>
    <s v="Gas"/>
    <s v="Gas Distribution Plant"/>
    <x v="0"/>
    <s v="Include"/>
    <s v="G384 - House Regulatory Install"/>
    <x v="0"/>
    <n v="0.35620879944303163"/>
    <s v="XX"/>
    <s v="Unspecified"/>
    <s v="00000 - Unspecified AZ"/>
    <n v="1996"/>
    <n v="12160.93"/>
    <m/>
    <n v="9585.35"/>
    <n v="2575.58"/>
    <s v="G - 54 : 384 House Reg Installation"/>
    <n v="1947"/>
    <n v="331"/>
    <n v="5.88"/>
    <n v="71532.72"/>
    <n v="25480.584312094539"/>
  </r>
  <r>
    <s v="202606"/>
    <s v="032"/>
    <s v="Gas"/>
    <s v="Gas General Plant"/>
    <x v="0"/>
    <s v="Include"/>
    <s v="G396 - Power Operated Equipment"/>
    <x v="11"/>
    <n v="0.54297473900690851"/>
    <s v="XX"/>
    <s v="Operations - AZ - Kingman"/>
    <s v="KINGM - Kingman"/>
    <n v="2016"/>
    <n v="93341.23"/>
    <m/>
    <n v="61249.68"/>
    <n v="32091.549999999996"/>
    <s v="No Indexing"/>
    <n v="1"/>
    <n v="1"/>
    <n v="1"/>
    <n v="93341.23"/>
    <n v="50681.929997833817"/>
  </r>
  <r>
    <s v="202606"/>
    <s v="032"/>
    <s v="Gas"/>
    <s v="Gas Distribution Plant"/>
    <x v="0"/>
    <s v="Include"/>
    <s v="G374 - Land and Land Rights"/>
    <x v="23"/>
    <n v="-1.7269128751637088E-2"/>
    <s v="RW"/>
    <s v="Unspecified"/>
    <s v="00000 - Unspecified AZ"/>
    <n v="2010"/>
    <n v="368.4"/>
    <m/>
    <n v="3.17"/>
    <n v="365.22999999999996"/>
    <s v="No Indexing"/>
    <n v="1"/>
    <n v="1"/>
    <n v="1"/>
    <n v="368.4"/>
    <n v="-6.3619470321031031"/>
  </r>
  <r>
    <s v="202606"/>
    <s v="032"/>
    <s v="Gas"/>
    <s v="Gas Distribution Plant"/>
    <x v="0"/>
    <s v="Include"/>
    <s v="G384 - House Regulatory Install"/>
    <x v="0"/>
    <n v="0.35620879944303163"/>
    <s v="XX"/>
    <s v="Unspecified"/>
    <s v="00000 - Unspecified AZ"/>
    <n v="1992"/>
    <n v="35.04"/>
    <m/>
    <n v="30.31"/>
    <n v="4.7300000000000004"/>
    <s v="G - 54 : 384 House Reg Installation"/>
    <n v="1947"/>
    <n v="287"/>
    <n v="6.78"/>
    <n v="237.71"/>
    <n v="84.674393715603046"/>
  </r>
  <r>
    <s v="202606"/>
    <s v="032"/>
    <s v="Gas"/>
    <s v="Gas General Plant"/>
    <x v="0"/>
    <s v="Include"/>
    <s v="G394 - Tool, Shop, and Garage Equip"/>
    <x v="12"/>
    <n v="0.34726061264282393"/>
    <s v="XX"/>
    <s v="Operations - AZ - Lake Havasu"/>
    <s v="HAVAS - Havasu"/>
    <n v="2003"/>
    <n v="5718.69"/>
    <m/>
    <n v="5255.37"/>
    <n v="463.31999999999971"/>
    <s v="No Indexing"/>
    <n v="1"/>
    <n v="1"/>
    <n v="1"/>
    <n v="5718.69"/>
    <n v="1985.8757929143906"/>
  </r>
  <r>
    <s v="202606"/>
    <s v="032"/>
    <s v="Gas"/>
    <s v="Gas General Plant"/>
    <x v="0"/>
    <s v="Include"/>
    <s v="G396 - Power Operated Equipment"/>
    <x v="11"/>
    <n v="0.54297473900690851"/>
    <s v="XX"/>
    <s v="Operations - AZ - Cottonwood"/>
    <s v="COTTN - Cottonwood"/>
    <n v="1987"/>
    <n v="18113.96"/>
    <m/>
    <n v="18113.96"/>
    <n v="0"/>
    <s v="No Indexing"/>
    <n v="1"/>
    <n v="1"/>
    <n v="1"/>
    <n v="18113.96"/>
    <n v="9835.4227033815805"/>
  </r>
  <r>
    <s v="202606"/>
    <s v="032"/>
    <s v="Gas"/>
    <s v="Gas General Plant"/>
    <x v="0"/>
    <s v="Include"/>
    <s v="G396 - Power Operated Equipment"/>
    <x v="11"/>
    <n v="0.54297473900690851"/>
    <s v="XX"/>
    <s v="Operations - AZ - Santa Cruz"/>
    <s v="SCWHG - Santa Cruz Warehouse &amp; Engineering Gas"/>
    <n v="1974"/>
    <n v="1486"/>
    <m/>
    <n v="1486"/>
    <n v="0"/>
    <s v="No Indexing"/>
    <n v="1"/>
    <n v="1"/>
    <n v="1"/>
    <n v="1486"/>
    <n v="806.8604621642661"/>
  </r>
  <r>
    <s v="202606"/>
    <s v="032"/>
    <s v="Gas"/>
    <s v="Gas General Plant"/>
    <x v="0"/>
    <s v="Include"/>
    <s v="G390 - Structures and Improvements"/>
    <x v="2"/>
    <n v="0.24904501540006124"/>
    <s v="XX"/>
    <s v="Operations - AZ - Other Gas Loc"/>
    <s v="HOLBR - Holbrook"/>
    <n v="1959"/>
    <n v="274.13"/>
    <m/>
    <n v="274.13"/>
    <n v="0"/>
    <s v="B - 2 :   Reinf. Conc. Bldg. Const."/>
    <n v="675"/>
    <n v="59"/>
    <n v="11.44"/>
    <n v="3136.23"/>
    <n v="781.06244864813402"/>
  </r>
  <r>
    <s v="202606"/>
    <s v="032"/>
    <s v="Gas"/>
    <s v="Gas General Plant"/>
    <x v="0"/>
    <s v="Include"/>
    <s v="G391 - Office Furniture and Equip"/>
    <x v="16"/>
    <n v="0.55164661503469203"/>
    <s v="OE"/>
    <s v="Operations - AZ - Flagstaff"/>
    <s v="FLAGW - Flagstaff Operations/Warehouse"/>
    <n v="2008"/>
    <n v="122210.62"/>
    <m/>
    <n v="107499.73"/>
    <n v="14710.89"/>
    <s v="No Indexing"/>
    <n v="1"/>
    <n v="1"/>
    <n v="1"/>
    <n v="122210.62"/>
    <n v="67417.074844291026"/>
  </r>
  <r>
    <s v="202606"/>
    <s v="032"/>
    <s v="Gas"/>
    <s v="Gas General Plant"/>
    <x v="0"/>
    <s v="Include"/>
    <s v="G390 - Structures and Improvements"/>
    <x v="2"/>
    <n v="0.24904501540006124"/>
    <s v="XX"/>
    <s v="Operations - AZ - Prescott"/>
    <s v="PRESC - Prescott"/>
    <n v="2007"/>
    <n v="6420.77"/>
    <m/>
    <n v="4315.83"/>
    <n v="2104.9400000000005"/>
    <s v="B - 2 :   Reinf. Conc. Bldg. Const."/>
    <n v="675"/>
    <n v="415.96066580000002"/>
    <n v="1.62"/>
    <n v="10419.299999999999"/>
    <n v="2594.8747289578578"/>
  </r>
  <r>
    <s v="202606"/>
    <s v="032"/>
    <s v="Gas"/>
    <s v="Gas Distribution Plant"/>
    <x v="0"/>
    <s v="Include"/>
    <s v="G379 - Measr and Reg Stat Equip-Cty"/>
    <x v="10"/>
    <n v="0.3380707986361931"/>
    <s v="XX"/>
    <s v="Unspecified"/>
    <s v="00000 - Unspecified AZ"/>
    <n v="1993"/>
    <n v="5314.28"/>
    <m/>
    <n v="2844.21"/>
    <n v="2470.0699999999997"/>
    <s v="G - 48 : 379 Meas&amp;Reg Sta Eq-City G"/>
    <n v="1223"/>
    <n v="292"/>
    <n v="4.1900000000000004"/>
    <n v="22258.1"/>
    <n v="7524.8136431242492"/>
  </r>
  <r>
    <s v="202606"/>
    <s v="032"/>
    <s v="Gas"/>
    <s v="Gas General Plant"/>
    <x v="0"/>
    <s v="Include"/>
    <s v="G397 - Communication Equipment"/>
    <x v="5"/>
    <n v="0.45288665983949944"/>
    <s v="XX"/>
    <s v="Operations - AZ - Kingman"/>
    <s v="KINGM - Kingman"/>
    <n v="2013"/>
    <n v="5506.72"/>
    <m/>
    <n v="5400.75"/>
    <n v="105.97000000000025"/>
    <s v="No Indexing"/>
    <n v="1"/>
    <n v="1"/>
    <n v="1"/>
    <n v="5506.72"/>
    <n v="2493.9200274713685"/>
  </r>
  <r>
    <s v="202606"/>
    <s v="032"/>
    <s v="Gas"/>
    <s v="Gas Distribution Plant"/>
    <x v="0"/>
    <s v="Include"/>
    <s v="G385 - Indust Measr Reg Stat Equip"/>
    <x v="19"/>
    <n v="0.39278890683516676"/>
    <s v="XX"/>
    <s v="Unspecified"/>
    <s v="00000 - Unspecified AZ"/>
    <n v="2013"/>
    <n v="1498.63"/>
    <m/>
    <n v="555.41"/>
    <n v="943.22000000000014"/>
    <s v="No Indexing"/>
    <n v="1"/>
    <n v="1"/>
    <n v="1"/>
    <n v="1498.63"/>
    <n v="588.64523945038604"/>
  </r>
  <r>
    <s v="202606"/>
    <s v="032"/>
    <s v="Gas"/>
    <s v="Gas Distribution Plant"/>
    <x v="0"/>
    <s v="Include"/>
    <s v="G374 - Land and Land Rights"/>
    <x v="23"/>
    <n v="-1.7269128751637088E-2"/>
    <s v="LD"/>
    <s v="Unspecified"/>
    <s v="00000 - Unspecified AZ"/>
    <n v="1949"/>
    <n v="53373.19"/>
    <m/>
    <n v="0"/>
    <n v="53373.19"/>
    <s v="No Indexing"/>
    <n v="1"/>
    <n v="1"/>
    <n v="1"/>
    <n v="53373.19"/>
    <n v="-921.70848999558916"/>
  </r>
  <r>
    <s v="202606"/>
    <s v="032"/>
    <s v="Gas"/>
    <s v="Gas General Plant"/>
    <x v="0"/>
    <s v="Include"/>
    <s v="G396 - Power Operated Equipment"/>
    <x v="11"/>
    <n v="0.54297473900690851"/>
    <s v="XX"/>
    <s v="Operations - AZ - Santa Cruz"/>
    <s v="SCWHG - Santa Cruz Warehouse &amp; Engineering Gas"/>
    <n v="1970"/>
    <n v="5890"/>
    <m/>
    <n v="5890"/>
    <n v="0"/>
    <s v="No Indexing"/>
    <n v="1"/>
    <n v="1"/>
    <n v="1"/>
    <n v="5890"/>
    <n v="3198.121212750691"/>
  </r>
  <r>
    <s v="202606"/>
    <s v="032"/>
    <s v="Gas"/>
    <s v="Gas General Plant"/>
    <x v="0"/>
    <s v="Include"/>
    <s v="G389 - Land and Land Rights"/>
    <x v="24"/>
    <n v="6.1649066788854748E-2"/>
    <s v="LD"/>
    <s v="Operations - AZ - Other Gas Loc"/>
    <s v="HOLBR - Holbrook"/>
    <n v="1950"/>
    <n v="4832.04"/>
    <m/>
    <n v="0"/>
    <n v="4832.04"/>
    <s v="No Indexing"/>
    <n v="1"/>
    <n v="1"/>
    <n v="1"/>
    <n v="4832.04"/>
    <n v="297.89075668641772"/>
  </r>
  <r>
    <s v="202606"/>
    <s v="032"/>
    <s v="Gas"/>
    <s v="Gas Transmission Plant"/>
    <x v="0"/>
    <s v="Include"/>
    <s v="G369 - Measuring and Reg Stat Equip"/>
    <x v="15"/>
    <n v="0.47687649645731794"/>
    <s v="XX"/>
    <s v="Unspecified"/>
    <s v="00000 - Unspecified AZ"/>
    <n v="2002"/>
    <n v="16782.07"/>
    <m/>
    <n v="10445.25"/>
    <n v="6336.82"/>
    <s v="G - 30 : 369 Meas &amp; Reg Sta Equipmt"/>
    <n v="1257"/>
    <n v="399"/>
    <n v="3.15"/>
    <n v="52869.83"/>
    <n v="25212.379298694003"/>
  </r>
  <r>
    <s v="202606"/>
    <s v="032"/>
    <s v="Gas"/>
    <s v="Gas General Plant"/>
    <x v="0"/>
    <s v="Include"/>
    <s v="G389 - Land and Land Rights"/>
    <x v="24"/>
    <n v="6.1649066788854748E-2"/>
    <s v="LD"/>
    <s v="Operations - AZ - Prescott"/>
    <s v="PRESC - Prescott"/>
    <n v="2003"/>
    <n v="668759.22"/>
    <m/>
    <n v="0"/>
    <n v="668759.22"/>
    <s v="No Indexing"/>
    <n v="1"/>
    <n v="1"/>
    <n v="1"/>
    <n v="668759.22"/>
    <n v="41228.381819442402"/>
  </r>
  <r>
    <s v="202606"/>
    <s v="032"/>
    <s v="Gas"/>
    <s v="Gas General Plant"/>
    <x v="0"/>
    <s v="Include"/>
    <s v="G392 - Transportation Equipment"/>
    <x v="3"/>
    <n v="0.43183290679129122"/>
    <s v="C2"/>
    <s v="Unspecified"/>
    <s v="00000 - Unspecified AZ"/>
    <n v="2010"/>
    <n v="46146.81"/>
    <m/>
    <n v="1039.49"/>
    <n v="45107.32"/>
    <s v="No Indexing"/>
    <n v="1"/>
    <n v="1"/>
    <n v="1"/>
    <n v="46146.81"/>
    <n v="19927.711101445424"/>
  </r>
  <r>
    <s v="202606"/>
    <s v="032"/>
    <s v="Gas"/>
    <s v="Gas General Plant"/>
    <x v="0"/>
    <s v="Include"/>
    <s v="G397 - Communication Equipment"/>
    <x v="5"/>
    <n v="0.45288665983949944"/>
    <s v="XX"/>
    <s v="Operations - AZ - Flagstaff"/>
    <s v="FLAGA - Flagstaff Admin"/>
    <n v="2017"/>
    <n v="127388.83"/>
    <m/>
    <n v="83126.559999999998"/>
    <n v="44262.270000000004"/>
    <s v="No Indexing"/>
    <n v="1"/>
    <n v="1"/>
    <n v="1"/>
    <n v="127388.83"/>
    <n v="57692.701719561825"/>
  </r>
  <r>
    <s v="202606"/>
    <s v="032"/>
    <s v="Gas"/>
    <s v="Gas General Plant"/>
    <x v="0"/>
    <s v="Include"/>
    <s v="G397 - Communication Equipment"/>
    <x v="5"/>
    <n v="0.45288665983949944"/>
    <s v="XX"/>
    <s v="Operations - AZ - Cottonwood"/>
    <s v="COTTN - Cottonwood"/>
    <n v="2017"/>
    <n v="144672.92000000001"/>
    <m/>
    <n v="92448.92"/>
    <n v="52224.000000000015"/>
    <s v="No Indexing"/>
    <n v="1"/>
    <n v="1"/>
    <n v="1"/>
    <n v="144672.92000000001"/>
    <n v="65520.43550802712"/>
  </r>
  <r>
    <s v="202606"/>
    <s v="032"/>
    <s v="Gas"/>
    <s v="Gas General Plant"/>
    <x v="0"/>
    <s v="Include"/>
    <s v="G394 - Tool, Shop, and Garage Equip"/>
    <x v="12"/>
    <n v="0.34726061264282393"/>
    <s v="XX"/>
    <s v="Operations - AZ - Santa Cruz"/>
    <s v="SCWHG - Santa Cruz Warehouse &amp; Engineering Gas"/>
    <n v="2002"/>
    <n v="2280.08"/>
    <m/>
    <n v="2036.31"/>
    <n v="243.76999999999998"/>
    <s v="No Indexing"/>
    <n v="1"/>
    <n v="1"/>
    <n v="1"/>
    <n v="2280.08"/>
    <n v="791.78197767464997"/>
  </r>
  <r>
    <s v="202606"/>
    <s v="032"/>
    <s v="Gas"/>
    <s v="Gas General Plant"/>
    <x v="0"/>
    <s v="Include"/>
    <s v="G394 - Tool, Shop, and Garage Equip"/>
    <x v="12"/>
    <n v="0.34726061264282393"/>
    <s v="XX"/>
    <s v="Operations - AZ - Flagstaff"/>
    <s v="FLAGW - Flagstaff Operations/Warehouse"/>
    <n v="2002"/>
    <n v="20160.990000000002"/>
    <m/>
    <n v="19282.89"/>
    <n v="878.10000000000218"/>
    <s v="No Indexing"/>
    <n v="1"/>
    <n v="1"/>
    <n v="1"/>
    <n v="20160.990000000002"/>
    <n v="7001.1177388858478"/>
  </r>
  <r>
    <s v="202606"/>
    <s v="032"/>
    <s v="Gas"/>
    <s v="Gas General Plant"/>
    <x v="0"/>
    <s v="Include"/>
    <s v="G390 - Structures and Improvements"/>
    <x v="2"/>
    <n v="0.24904501540006124"/>
    <s v="XX"/>
    <s v="Operations - AZ - Lake Havasu"/>
    <s v="HAVAS - Havasu"/>
    <n v="2007"/>
    <n v="3295.59"/>
    <m/>
    <n v="2046.47"/>
    <n v="1249.1200000000001"/>
    <s v="B - 2 :   Reinf. Conc. Bldg. Const."/>
    <n v="675"/>
    <n v="415.96066580000002"/>
    <n v="1.62"/>
    <n v="5347.92"/>
    <n v="1331.8728187582956"/>
  </r>
  <r>
    <s v="202606"/>
    <s v="032"/>
    <s v="Gas"/>
    <s v="Gas General Plant"/>
    <x v="0"/>
    <s v="Include"/>
    <s v="G396 - Power Operated Equipment"/>
    <x v="11"/>
    <n v="0.54297473900690851"/>
    <s v="XX"/>
    <s v="Operations - AZ - Kingman"/>
    <s v="KINGM - Kingman"/>
    <n v="2008"/>
    <n v="34311.5"/>
    <m/>
    <n v="28236.53"/>
    <n v="6074.9700000000012"/>
    <s v="No Indexing"/>
    <n v="1"/>
    <n v="1"/>
    <n v="1"/>
    <n v="34311.5"/>
    <n v="18630.277757435542"/>
  </r>
  <r>
    <s v="202606"/>
    <s v="032"/>
    <s v="Gas"/>
    <s v="Gas General Plant"/>
    <x v="0"/>
    <s v="Include"/>
    <s v="G396 - Power Operated Equipment"/>
    <x v="11"/>
    <n v="0.54297473900690851"/>
    <s v="XX"/>
    <s v="Operations - AZ - Prescott"/>
    <s v="PRESC - Prescott"/>
    <n v="2001"/>
    <n v="12417.3"/>
    <m/>
    <n v="10171.35"/>
    <n v="2245.9499999999989"/>
    <s v="No Indexing"/>
    <n v="1"/>
    <n v="1"/>
    <n v="1"/>
    <n v="12417.3"/>
    <n v="6742.2802266704848"/>
  </r>
  <r>
    <s v="202606"/>
    <s v="032"/>
    <s v="Gas"/>
    <s v="Gas General Plant"/>
    <x v="0"/>
    <s v="Include"/>
    <s v="G390 - Structures and Improvements"/>
    <x v="2"/>
    <n v="0.24904501540006124"/>
    <s v="XX"/>
    <s v="Operations - AZ - Flagstaff"/>
    <s v="FLAGA - Flagstaff Admin"/>
    <n v="1968"/>
    <n v="292.82"/>
    <m/>
    <n v="292.82"/>
    <n v="0"/>
    <s v="B - 2 :   Reinf. Conc. Bldg. Const."/>
    <n v="675"/>
    <n v="69"/>
    <n v="9.7799999999999994"/>
    <n v="2864.54"/>
    <n v="713.39940841409145"/>
  </r>
  <r>
    <s v="202606"/>
    <s v="032"/>
    <s v="Gas"/>
    <s v="Gas General Plant"/>
    <x v="0"/>
    <s v="Include"/>
    <s v="G390 - Structures and Improvements"/>
    <x v="2"/>
    <n v="0.24904501540006124"/>
    <s v="XX"/>
    <s v="Operations - AZ - Cottonwood"/>
    <s v="COTTN - Cottonwood"/>
    <n v="2007"/>
    <n v="1397.8"/>
    <m/>
    <n v="1397.8"/>
    <n v="0"/>
    <s v="B - 2 :   Reinf. Conc. Bldg. Const."/>
    <n v="675"/>
    <n v="415.96066580000002"/>
    <n v="1.62"/>
    <n v="2268.2800000000002"/>
    <n v="564.90382753165102"/>
  </r>
  <r>
    <s v="202606"/>
    <s v="032"/>
    <s v="Gas"/>
    <s v="Gas General Plant"/>
    <x v="0"/>
    <s v="Include"/>
    <s v="G394 - Tool, Shop, and Garage Equip"/>
    <x v="12"/>
    <n v="0.34726061264282393"/>
    <s v="XX"/>
    <s v="Operations - AZ - Lake Havasu"/>
    <s v="HAVAS - Havasu"/>
    <n v="2007"/>
    <n v="4469.76"/>
    <m/>
    <n v="3387.7"/>
    <n v="1082.0600000000004"/>
    <s v="No Indexing"/>
    <n v="1"/>
    <n v="1"/>
    <n v="1"/>
    <n v="4469.76"/>
    <n v="1552.1715959663888"/>
  </r>
  <r>
    <s v="202606"/>
    <s v="032"/>
    <s v="Gas"/>
    <s v="Gas General Plant"/>
    <x v="0"/>
    <s v="Include"/>
    <s v="G391 - Office Furniture and Equip"/>
    <x v="16"/>
    <n v="0.55164661503469203"/>
    <s v="OE"/>
    <s v="Operations - AZ - Flagstaff"/>
    <s v="FLAGA - Flagstaff Admin"/>
    <n v="2010"/>
    <n v="44421.87"/>
    <m/>
    <n v="44178.06"/>
    <n v="243.81000000000495"/>
    <s v="No Indexing"/>
    <n v="1"/>
    <n v="1"/>
    <n v="1"/>
    <n v="44421.87"/>
    <n v="24505.174219011136"/>
  </r>
  <r>
    <s v="202606"/>
    <s v="032"/>
    <s v="Gas"/>
    <s v="Gas General Plant"/>
    <x v="0"/>
    <s v="Include"/>
    <s v="G394 - Tool, Shop, and Garage Equip"/>
    <x v="12"/>
    <n v="0.34726061264282393"/>
    <s v="XX"/>
    <s v="Operations - AZ - Other Gas Loc"/>
    <s v="HOLBR - Holbrook"/>
    <n v="2006"/>
    <n v="14051.68"/>
    <m/>
    <n v="11017.83"/>
    <n v="3033.8500000000004"/>
    <s v="No Indexing"/>
    <n v="1"/>
    <n v="1"/>
    <n v="1"/>
    <n v="14051.68"/>
    <n v="4879.5950054609166"/>
  </r>
  <r>
    <s v="202606"/>
    <s v="032"/>
    <s v="Gas"/>
    <s v="Gas General Plant"/>
    <x v="0"/>
    <s v="Include"/>
    <s v="G391 - Office Furniture and Equip"/>
    <x v="16"/>
    <n v="0.55164661503469203"/>
    <s v="OE"/>
    <s v="Operations - AZ - Prescott"/>
    <s v="PRESC - Prescott"/>
    <n v="2016"/>
    <n v="4061.66"/>
    <m/>
    <n v="2484.98"/>
    <n v="1576.6799999999998"/>
    <s v="No Indexing"/>
    <n v="1"/>
    <n v="1"/>
    <n v="1"/>
    <n v="4061.66"/>
    <n v="2240.6009904218072"/>
  </r>
  <r>
    <s v="202606"/>
    <s v="032"/>
    <s v="Gas"/>
    <s v="Gas General Plant"/>
    <x v="0"/>
    <s v="Include"/>
    <s v="G394 - Tool, Shop, and Garage Equip"/>
    <x v="12"/>
    <n v="0.34726061264282393"/>
    <s v="XX"/>
    <s v="Operations - AZ - Kingman"/>
    <s v="KINGM - Kingman"/>
    <n v="2010"/>
    <n v="7491.7"/>
    <m/>
    <n v="4655.1499999999996"/>
    <n v="2836.55"/>
    <s v="No Indexing"/>
    <n v="1"/>
    <n v="1"/>
    <n v="1"/>
    <n v="7491.7"/>
    <n v="2601.572331736244"/>
  </r>
  <r>
    <s v="202606"/>
    <s v="032"/>
    <s v="Gas"/>
    <s v="Gas General Plant"/>
    <x v="0"/>
    <s v="Include"/>
    <s v="G394 - Tool, Shop, and Garage Equip"/>
    <x v="12"/>
    <n v="0.34726061264282393"/>
    <s v="XX"/>
    <s v="Operations - AZ - Show Low"/>
    <s v="SHOWL - Show Low"/>
    <n v="2011"/>
    <n v="24345.06"/>
    <m/>
    <n v="13658.21"/>
    <n v="10686.850000000002"/>
    <s v="No Indexing"/>
    <n v="1"/>
    <n v="1"/>
    <n v="1"/>
    <n v="24345.06"/>
    <n v="8454.0804504263069"/>
  </r>
  <r>
    <s v="202606"/>
    <s v="032"/>
    <s v="Gas"/>
    <s v="Gas General Plant"/>
    <x v="0"/>
    <s v="Include"/>
    <s v="G394 - Tool, Shop, and Garage Equip"/>
    <x v="12"/>
    <n v="0.34726061264282393"/>
    <s v="XX"/>
    <s v="Operations - AZ - Flagstaff"/>
    <s v="FLAGW - Flagstaff Operations/Warehouse"/>
    <n v="2008"/>
    <n v="13059.63"/>
    <m/>
    <n v="9220.16"/>
    <n v="3839.4699999999993"/>
    <s v="No Indexing"/>
    <n v="1"/>
    <n v="1"/>
    <n v="1"/>
    <n v="13059.63"/>
    <n v="4535.0951146886027"/>
  </r>
  <r>
    <s v="202606"/>
    <s v="032"/>
    <s v="Gas"/>
    <s v="Gas General Plant"/>
    <x v="0"/>
    <s v="Include"/>
    <s v="G391 - Office Furniture and Equip"/>
    <x v="16"/>
    <n v="0.55164661503469203"/>
    <s v="OE"/>
    <s v="Operations - AZ - Cottonwood"/>
    <s v="COTTN - Cottonwood"/>
    <n v="2017"/>
    <n v="5647.18"/>
    <m/>
    <n v="3313.13"/>
    <n v="2334.0500000000002"/>
    <s v="No Indexing"/>
    <n v="1"/>
    <n v="1"/>
    <n v="1"/>
    <n v="5647.18"/>
    <n v="3115.2477314916123"/>
  </r>
  <r>
    <s v="202606"/>
    <s v="032"/>
    <s v="Gas"/>
    <s v="Gas General Plant"/>
    <x v="0"/>
    <s v="Include"/>
    <s v="G394 - Tool, Shop, and Garage Equip"/>
    <x v="12"/>
    <n v="0.34726061264282393"/>
    <s v="XX"/>
    <s v="Operations - AZ - Santa Cruz"/>
    <s v="SCWHG - Santa Cruz Warehouse &amp; Engineering Gas"/>
    <n v="2017"/>
    <n v="455.9"/>
    <m/>
    <n v="114.7"/>
    <n v="341.2"/>
    <s v="No Indexing"/>
    <n v="1"/>
    <n v="1"/>
    <n v="1"/>
    <n v="455.9"/>
    <n v="158.31611330386343"/>
  </r>
  <r>
    <s v="202606"/>
    <s v="032"/>
    <s v="Gas"/>
    <s v="Gas General Plant"/>
    <x v="0"/>
    <s v="Include"/>
    <s v="G397 - Communication Equipment"/>
    <x v="5"/>
    <n v="0.45288665983949944"/>
    <s v="XX"/>
    <s v="Operations - AZ - Flagstaff"/>
    <s v="FLAGA - Flagstaff Admin"/>
    <n v="2018"/>
    <n v="80683.289999999994"/>
    <m/>
    <n v="46938.89"/>
    <n v="33744.399999999994"/>
    <s v="No Indexing"/>
    <n v="1"/>
    <n v="1"/>
    <n v="1"/>
    <n v="80683.289999999994"/>
    <n v="36540.385712961681"/>
  </r>
  <r>
    <s v="202606"/>
    <s v="032"/>
    <s v="Gas"/>
    <s v="Gas Distribution Plant"/>
    <x v="0"/>
    <s v="Include"/>
    <s v="G383 - House Regulators"/>
    <x v="14"/>
    <n v="0.50413956378429226"/>
    <s v="XX"/>
    <s v="Unspecified"/>
    <s v="00000 - Unspecified AZ"/>
    <n v="2018"/>
    <n v="163323.07999999999"/>
    <m/>
    <n v="36894.14"/>
    <n v="126428.93999999999"/>
    <s v="G - 53 : 383 House Regulators"/>
    <n v="954"/>
    <n v="533"/>
    <n v="1.79"/>
    <n v="292326.86"/>
    <n v="147373.53568283186"/>
  </r>
  <r>
    <s v="202606"/>
    <s v="032"/>
    <s v="Gas"/>
    <s v="Gas General Plant"/>
    <x v="0"/>
    <s v="Include"/>
    <s v="G394 - Tool, Shop, and Garage Equip"/>
    <x v="12"/>
    <n v="0.34726061264282393"/>
    <s v="XX"/>
    <s v="Operations - AZ - Flagstaff"/>
    <s v="FLAG0 - Flagstaff"/>
    <n v="2018"/>
    <n v="28358.51"/>
    <m/>
    <n v="7212.92"/>
    <n v="21145.589999999997"/>
    <s v="No Indexing"/>
    <n v="1"/>
    <n v="1"/>
    <n v="1"/>
    <n v="28358.51"/>
    <n v="9847.7935562376479"/>
  </r>
  <r>
    <s v="202606"/>
    <s v="032"/>
    <s v="Gas"/>
    <s v="Gas General Plant"/>
    <x v="0"/>
    <s v="Include"/>
    <s v="G392 - Transportation Equipment"/>
    <x v="3"/>
    <n v="0.43183290679129122"/>
    <s v="C1"/>
    <s v="Unspecified"/>
    <s v="00000 - Unspecified AZ"/>
    <n v="2017"/>
    <n v="32514.77"/>
    <m/>
    <n v="32514.77"/>
    <n v="0"/>
    <s v="No Indexing"/>
    <n v="1"/>
    <n v="1"/>
    <n v="1"/>
    <n v="32514.77"/>
    <n v="14040.947642750272"/>
  </r>
  <r>
    <s v="202606"/>
    <s v="032"/>
    <s v="Gas"/>
    <s v="Gas General Plant"/>
    <x v="0"/>
    <s v="Include"/>
    <s v="G392 - Transportation Equipment"/>
    <x v="3"/>
    <n v="0.43183290679129122"/>
    <s v="C9"/>
    <s v="Unspecified"/>
    <s v="00000 - Unspecified AZ"/>
    <n v="2018"/>
    <n v="138284.92000000001"/>
    <m/>
    <n v="55911.94"/>
    <n v="82372.98000000001"/>
    <s v="No Indexing"/>
    <n v="1"/>
    <n v="1"/>
    <n v="1"/>
    <n v="138284.92000000001"/>
    <n v="59715.978969001168"/>
  </r>
  <r>
    <s v="202606"/>
    <s v="032"/>
    <s v="Gas"/>
    <s v="Gas General Plant"/>
    <x v="0"/>
    <s v="Include"/>
    <s v="G394 - Tool, Shop, and Garage Equip"/>
    <x v="12"/>
    <n v="0.34726061264282393"/>
    <s v="XX"/>
    <s v="Operations - AZ - Santa Cruz"/>
    <s v="SCWHG - Santa Cruz Warehouse &amp; Engineering Gas"/>
    <n v="2018"/>
    <n v="6879.34"/>
    <m/>
    <n v="1574.07"/>
    <n v="5305.27"/>
    <s v="No Indexing"/>
    <n v="1"/>
    <n v="1"/>
    <n v="1"/>
    <n v="6879.34"/>
    <n v="2388.9238229782845"/>
  </r>
  <r>
    <s v="202606"/>
    <s v="032"/>
    <s v="Gas"/>
    <s v="Gas General Plant"/>
    <x v="0"/>
    <s v="Include"/>
    <s v="G394 - Tool, Shop, and Garage Equip"/>
    <x v="12"/>
    <n v="0.34726061264282393"/>
    <s v="XX"/>
    <s v="Operations - AZ - Cottonwood"/>
    <s v="COTTN - Cottonwood"/>
    <n v="2019"/>
    <n v="38829.910000000003"/>
    <m/>
    <n v="11161.98"/>
    <n v="27667.930000000004"/>
    <s v="No Indexing"/>
    <n v="1"/>
    <n v="1"/>
    <n v="1"/>
    <n v="38829.910000000003"/>
    <n v="13484.098335465716"/>
  </r>
  <r>
    <s v="202606"/>
    <s v="032"/>
    <s v="Gas"/>
    <s v="Gas General Plant"/>
    <x v="0"/>
    <s v="Include"/>
    <s v="G390 - Structures and Improvements"/>
    <x v="2"/>
    <n v="0.24904501540006124"/>
    <s v="XX"/>
    <s v="Operations - AZ - Flagstaff"/>
    <s v="FLAGW - Flagstaff Operations/Warehouse"/>
    <n v="2018"/>
    <n v="2417.1799999999998"/>
    <m/>
    <n v="405.47"/>
    <n v="2011.7099999999998"/>
    <s v="B - 2 :   Reinf. Conc. Bldg. Const."/>
    <n v="675"/>
    <n v="510"/>
    <n v="1.32"/>
    <n v="3199.21"/>
    <n v="796.74730371802991"/>
  </r>
  <r>
    <s v="202606"/>
    <s v="032"/>
    <s v="Gas"/>
    <s v="Gas General Plant"/>
    <x v="0"/>
    <s v="Include"/>
    <s v="G397 - Communication Equipment"/>
    <x v="5"/>
    <n v="0.45288665983949944"/>
    <s v="XX"/>
    <s v="Operations - AZ - Santa Cruz"/>
    <s v="SCWH2 - Santa Cruz Warehouse 2"/>
    <n v="2019"/>
    <n v="1205"/>
    <m/>
    <n v="574.69000000000005"/>
    <n v="630.30999999999995"/>
    <s v="No Indexing"/>
    <n v="1"/>
    <n v="1"/>
    <n v="1"/>
    <n v="1205"/>
    <n v="545.72842510659677"/>
  </r>
  <r>
    <s v="202606"/>
    <s v="032"/>
    <s v="Gas"/>
    <s v="Gas General Plant"/>
    <x v="0"/>
    <s v="Include"/>
    <s v="G391 - Office Furniture and Equip"/>
    <x v="16"/>
    <n v="0.55164661503469203"/>
    <s v="OE"/>
    <s v="Operations - AZ - Cottonwood"/>
    <s v="COTTN - Cottonwood"/>
    <n v="2019"/>
    <n v="18032.57"/>
    <m/>
    <n v="8009.39"/>
    <n v="10023.18"/>
    <s v="No Indexing"/>
    <n v="1"/>
    <n v="1"/>
    <n v="1"/>
    <n v="18032.57"/>
    <n v="9947.6062008761364"/>
  </r>
  <r>
    <s v="202606"/>
    <s v="032"/>
    <s v="Gas"/>
    <s v="Gas Distribution Plant"/>
    <x v="0"/>
    <s v="Include"/>
    <s v="G380 - Services"/>
    <x v="7"/>
    <n v="0.41926855566498139"/>
    <s v="XX"/>
    <s v="Unspecified"/>
    <s v="00000 - Unspecified AZ"/>
    <n v="2020"/>
    <n v="8108418.3600000003"/>
    <m/>
    <n v="1163102.8500000001"/>
    <n v="6945315.5099999998"/>
    <s v="G - 49 : 380 Services, Steel"/>
    <n v="1036"/>
    <n v="682"/>
    <n v="1.52"/>
    <n v="12317186.83"/>
    <n v="5164209.1320698308"/>
  </r>
  <r>
    <s v="202606"/>
    <s v="032"/>
    <s v="Gas"/>
    <s v="Gas Distribution Plant"/>
    <x v="0"/>
    <s v="Include"/>
    <s v="G375 - Structures and Improvements"/>
    <x v="9"/>
    <n v="0.14703551036705884"/>
    <s v="XX"/>
    <s v="Unspecified"/>
    <s v="00000 - Unspecified AZ"/>
    <n v="2020"/>
    <n v="21167.11"/>
    <m/>
    <n v="2402.75"/>
    <n v="18764.36"/>
    <s v="G - 42 : 375 Structures &amp; Improvmnt"/>
    <n v="673"/>
    <n v="496"/>
    <n v="1.36"/>
    <n v="28720.7"/>
    <n v="4222.9627825991865"/>
  </r>
  <r>
    <s v="202606"/>
    <s v="032"/>
    <s v="Gas"/>
    <s v="Gas General Plant"/>
    <x v="0"/>
    <s v="Include"/>
    <s v="G392 - Transportation Equipment"/>
    <x v="3"/>
    <n v="0.43183290679129122"/>
    <s v="C1"/>
    <s v="Unspecified"/>
    <s v="00000 - Unspecified AZ"/>
    <n v="2020"/>
    <n v="353016.03"/>
    <m/>
    <n v="353016.03"/>
    <n v="0"/>
    <s v="No Indexing"/>
    <n v="1"/>
    <n v="1"/>
    <n v="1"/>
    <n v="353016.03"/>
    <n v="152443.93837882168"/>
  </r>
  <r>
    <s v="202606"/>
    <s v="032"/>
    <s v="Gas"/>
    <s v="Gas Distribution Plant"/>
    <x v="0"/>
    <s v="Include"/>
    <s v="G383 - House Regulators"/>
    <x v="14"/>
    <n v="0.50413956378429226"/>
    <s v="XX"/>
    <s v="Unspecified"/>
    <s v="00000 - Unspecified AZ"/>
    <n v="2021"/>
    <n v="146132.54999999999"/>
    <m/>
    <n v="20616.53"/>
    <n v="125516.01999999999"/>
    <s v="G - 53 : 383 House Regulators"/>
    <n v="954"/>
    <n v="549"/>
    <n v="1.74"/>
    <n v="253935.25"/>
    <n v="128018.80616445519"/>
  </r>
  <r>
    <s v="202606"/>
    <s v="032"/>
    <s v="Gas"/>
    <s v="Gas Distribution Plant"/>
    <x v="0"/>
    <s v="Include"/>
    <s v="G381 - Meters"/>
    <x v="1"/>
    <n v="0.1701755990530332"/>
    <s v="XX"/>
    <s v="Unspecified"/>
    <s v="00000 - Unspecified AZ"/>
    <n v="2021"/>
    <n v="891065.94"/>
    <m/>
    <n v="100166.03"/>
    <n v="790899.90999999992"/>
    <s v="G - 51 : 381 Meters"/>
    <n v="352"/>
    <n v="469"/>
    <n v="0.75"/>
    <n v="668774.43999999994"/>
    <n v="113809.0909583568"/>
  </r>
  <r>
    <s v="202606"/>
    <s v="032"/>
    <s v="Gas"/>
    <s v="Gas Distribution Plant"/>
    <x v="0"/>
    <s v="Include"/>
    <s v="G382 - Meter Installations"/>
    <x v="6"/>
    <n v="4.068947554640568E-2"/>
    <s v="XX"/>
    <s v="Unspecified"/>
    <s v="00000 - Unspecified AZ"/>
    <n v="2022"/>
    <n v="802894.79"/>
    <m/>
    <n v="28443.71"/>
    <n v="774451.08000000007"/>
    <s v="G - 52 : 382 Meter Installations"/>
    <n v="2076"/>
    <n v="1498"/>
    <n v="1.39"/>
    <n v="1112689.98"/>
    <n v="45274.771731940622"/>
  </r>
  <r>
    <s v="202606"/>
    <s v="032"/>
    <s v="Gas"/>
    <s v="Gas Distribution Plant"/>
    <x v="0"/>
    <s v="Include"/>
    <s v="G384 - House Regulatory Install"/>
    <x v="0"/>
    <n v="0.35620879944303163"/>
    <s v="XX"/>
    <s v="Unspecified"/>
    <s v="00000 - Unspecified AZ"/>
    <n v="2022"/>
    <n v="203246.01"/>
    <m/>
    <n v="22644.47"/>
    <n v="180601.54"/>
    <s v="G - 54 : 384 House Reg Installation"/>
    <n v="1947"/>
    <n v="1417"/>
    <n v="1.37"/>
    <n v="279266.03999999998"/>
    <n v="99477.02083360964"/>
  </r>
  <r>
    <s v="202606"/>
    <s v="032"/>
    <s v="Gas"/>
    <s v="Gas Distribution Plant"/>
    <x v="0"/>
    <s v="Include"/>
    <s v="G381 - Meters"/>
    <x v="1"/>
    <n v="0.1701755990530332"/>
    <s v="XX"/>
    <s v="Unspecified"/>
    <s v="00000 - Unspecified AZ"/>
    <n v="2022"/>
    <n v="932707"/>
    <m/>
    <n v="90497.56"/>
    <n v="842209.44"/>
    <s v="G - 51 : 381 Meters"/>
    <n v="352"/>
    <n v="539"/>
    <n v="0.65"/>
    <n v="609114.78"/>
    <n v="103656.47257855652"/>
  </r>
  <r>
    <s v="202606"/>
    <s v="032"/>
    <s v="Gas"/>
    <s v="Gas General Plant"/>
    <x v="0"/>
    <s v="Include"/>
    <s v="G394 - Tool, Shop, and Garage Equip"/>
    <x v="12"/>
    <n v="0.34726061264282393"/>
    <s v="XX"/>
    <s v="Operations - AZ - Flagstaff"/>
    <s v="FLAG0 - Flagstaff"/>
    <n v="2022"/>
    <n v="93213.55"/>
    <m/>
    <n v="13024.27"/>
    <n v="80189.279999999999"/>
    <s v="No Indexing"/>
    <n v="1"/>
    <n v="1"/>
    <n v="1"/>
    <n v="93213.55"/>
    <n v="32369.3944796125"/>
  </r>
  <r>
    <s v="202606"/>
    <s v="032"/>
    <s v="Gas"/>
    <s v="Gas General Plant"/>
    <x v="0"/>
    <s v="Include"/>
    <s v="G392 - Transportation Equipment"/>
    <x v="3"/>
    <n v="0.43183290679129122"/>
    <s v="C9"/>
    <s v="Unspecified"/>
    <s v="00000 - Unspecified AZ"/>
    <n v="2021"/>
    <n v="111848.17"/>
    <m/>
    <n v="29172.23"/>
    <n v="82675.94"/>
    <s v="No Indexing"/>
    <n v="1"/>
    <n v="1"/>
    <n v="1"/>
    <n v="111848.17"/>
    <n v="48299.720370386494"/>
  </r>
  <r>
    <s v="202606"/>
    <s v="032"/>
    <s v="Gas"/>
    <s v="Gas General Plant"/>
    <x v="0"/>
    <s v="Include"/>
    <s v="G396 - Power Operated Equipment"/>
    <x v="11"/>
    <n v="0.54297473900690851"/>
    <s v="XX"/>
    <s v="Operations - AZ - Lake Havasu"/>
    <s v="HAVAS - Havasu"/>
    <n v="2022"/>
    <n v="34487.57"/>
    <m/>
    <n v="11542.12"/>
    <n v="22945.449999999997"/>
    <s v="No Indexing"/>
    <n v="1"/>
    <n v="1"/>
    <n v="1"/>
    <n v="34487.57"/>
    <n v="18725.879319732489"/>
  </r>
  <r>
    <s v="202606"/>
    <s v="032"/>
    <s v="Gas"/>
    <s v="Gas General Plant"/>
    <x v="0"/>
    <s v="Include"/>
    <s v="G392 - Transportation Equipment"/>
    <x v="3"/>
    <n v="0.43183290679129122"/>
    <s v="C9"/>
    <s v="Unspecified"/>
    <s v="00000 - Unspecified AZ"/>
    <n v="2022"/>
    <n v="70764.460000000006"/>
    <m/>
    <n v="15505.67"/>
    <n v="55258.790000000008"/>
    <s v="No Indexing"/>
    <n v="1"/>
    <n v="1"/>
    <n v="1"/>
    <n v="70764.460000000006"/>
    <n v="30558.422459316058"/>
  </r>
  <r>
    <s v="202606"/>
    <s v="032"/>
    <s v="Gas"/>
    <s v="Gas General Plant"/>
    <x v="0"/>
    <s v="Include"/>
    <s v="G397 - Communication Equipment"/>
    <x v="5"/>
    <n v="0.45288665983949944"/>
    <s v="XX"/>
    <s v="Operations - AZ - Prescott"/>
    <s v="PRESC - Prescott"/>
    <n v="2023"/>
    <n v="114141.41"/>
    <m/>
    <n v="22362.98"/>
    <n v="91778.430000000008"/>
    <s v="No Indexing"/>
    <n v="1"/>
    <n v="1"/>
    <n v="1"/>
    <n v="114141.41"/>
    <n v="51693.121924270839"/>
  </r>
  <r>
    <s v="202606"/>
    <s v="032"/>
    <s v="Gas"/>
    <s v="Gas General Plant"/>
    <x v="0"/>
    <s v="Include"/>
    <s v="G390 - Structures and Improvements"/>
    <x v="2"/>
    <n v="0.24904501540006124"/>
    <s v="XX"/>
    <s v="Operations - AZ - Kingman"/>
    <s v="KINGM - Kingman"/>
    <n v="2023"/>
    <n v="2501.23"/>
    <m/>
    <n v="120.37"/>
    <n v="2380.86"/>
    <s v="B - 2 :   Reinf. Conc. Bldg. Const."/>
    <n v="675"/>
    <n v="675"/>
    <n v="1"/>
    <n v="2501.23"/>
    <n v="622.91886386909516"/>
  </r>
  <r>
    <s v="202606"/>
    <s v="032"/>
    <s v="Gas"/>
    <s v="Gas Distribution Plant"/>
    <x v="0"/>
    <s v="Include"/>
    <s v="G374 - Land and Land Rights"/>
    <x v="23"/>
    <n v="-1.7269128751637088E-2"/>
    <s v="RWAZ"/>
    <s v="Unspecified"/>
    <s v="00000 - Unspecified AZ"/>
    <n v="2024"/>
    <n v="55253.84"/>
    <m/>
    <n v="845.63"/>
    <n v="54408.21"/>
    <s v="No Indexing"/>
    <n v="1"/>
    <n v="1"/>
    <n v="1"/>
    <n v="55253.84"/>
    <n v="-954.18567698235529"/>
  </r>
  <r>
    <s v="202606"/>
    <s v="032"/>
    <s v="Gas"/>
    <s v="Gas Distribution Plant"/>
    <x v="0"/>
    <s v="Include"/>
    <s v="G380 - Services"/>
    <x v="7"/>
    <n v="0.41926855566498139"/>
    <s v="XX"/>
    <s v="Unspecified"/>
    <s v="00000 - Unspecified AZ"/>
    <n v="2024"/>
    <n v="12640843.51"/>
    <m/>
    <n v="504640.84"/>
    <n v="12136202.67"/>
    <s v="G - 49 : 380 Services, Steel"/>
    <n v="1036"/>
    <n v="1002"/>
    <n v="1.03"/>
    <n v="13069774.33"/>
    <n v="5479745.4062063498"/>
  </r>
  <r>
    <s v="202606"/>
    <s v="032"/>
    <s v="Gas"/>
    <s v="Gas General Plant"/>
    <x v="0"/>
    <s v="Include"/>
    <s v="G391 - Office Furniture and Equip"/>
    <x v="16"/>
    <n v="0.55164661503469203"/>
    <s v="OE"/>
    <s v="Operations - AZ - Prescott"/>
    <s v="PRESC - Prescott"/>
    <n v="2024"/>
    <n v="102963.32"/>
    <m/>
    <n v="10421.700000000001"/>
    <n v="92541.62000000001"/>
    <s v="No Indexing"/>
    <n v="1"/>
    <n v="1"/>
    <n v="1"/>
    <n v="102963.32"/>
    <n v="56799.366950733813"/>
  </r>
  <r>
    <s v="202606"/>
    <s v="032"/>
    <s v="Gas"/>
    <s v="Gas General Plant"/>
    <x v="0"/>
    <s v="Include"/>
    <s v="G397 - Communication Equipment"/>
    <x v="5"/>
    <n v="0.45288665983949944"/>
    <s v="XX"/>
    <s v="Operations - AZ - Show Low"/>
    <s v="SHOWL - Show Low"/>
    <n v="2024"/>
    <n v="5801.4"/>
    <m/>
    <n v="688.74"/>
    <n v="5112.66"/>
    <s v="No Indexing"/>
    <n v="1"/>
    <n v="1"/>
    <n v="1"/>
    <n v="5801.4"/>
    <n v="2627.376668392872"/>
  </r>
  <r>
    <s v="202606"/>
    <s v="032"/>
    <s v="Gas"/>
    <s v="Gas General Plant"/>
    <x v="0"/>
    <s v="Include"/>
    <s v="G395 - Laboratory Equipment"/>
    <x v="26"/>
    <n v="0.29940093200424372"/>
    <s v="XX"/>
    <s v="Operations - AZ - Prescott"/>
    <s v="PRESC - Prescott"/>
    <n v="2022"/>
    <n v="6148.43"/>
    <m/>
    <n v="-5371.83"/>
    <n v="11520.26"/>
    <s v="No Indexing"/>
    <n v="1"/>
    <n v="1"/>
    <n v="1"/>
    <n v="6148.43"/>
    <n v="1840.8456723628524"/>
  </r>
  <r>
    <s v="202606"/>
    <s v="032"/>
    <s v="Gas"/>
    <s v="Gas General Plant"/>
    <x v="0"/>
    <s v="Include"/>
    <s v="G394 - Tool, Shop, and Garage Equip"/>
    <x v="12"/>
    <n v="0.34726061264282393"/>
    <s v="XX"/>
    <s v="Operations - AZ - Lake Havasu"/>
    <s v="HAVAS - Havasu"/>
    <n v="2024"/>
    <n v="3303.84"/>
    <m/>
    <n v="264.01"/>
    <n v="3039.83"/>
    <s v="No Indexing"/>
    <n v="1"/>
    <n v="1"/>
    <n v="1"/>
    <n v="3303.84"/>
    <n v="1147.2935024738674"/>
  </r>
  <r>
    <s v="202606"/>
    <s v="032"/>
    <s v="Gas"/>
    <s v="Gas General Plant"/>
    <x v="0"/>
    <s v="Include"/>
    <s v="G391 - Office Furniture and Equip"/>
    <x v="16"/>
    <n v="0.55164661503469203"/>
    <s v="OE"/>
    <s v="Operations - AZ - Show Low"/>
    <s v="SHOWL - Show Low"/>
    <n v="2025"/>
    <n v="6572.5"/>
    <m/>
    <n v="246.62"/>
    <n v="6325.88"/>
    <s v="No Indexing"/>
    <n v="1"/>
    <n v="1"/>
    <n v="1"/>
    <n v="6572.5"/>
    <n v="3625.6973773155132"/>
  </r>
  <r>
    <s v="202606"/>
    <s v="032"/>
    <s v="Gas"/>
    <s v="Gas General Plant"/>
    <x v="0"/>
    <s v="Include"/>
    <s v="G396 - Power Operated Equipment"/>
    <x v="11"/>
    <n v="0.54297473900690851"/>
    <s v="XX"/>
    <s v="Operations - AZ - Show Low"/>
    <s v="SHOWL - Show Low"/>
    <n v="2025"/>
    <n v="73403.03"/>
    <m/>
    <n v="5291.63"/>
    <n v="68111.399999999994"/>
    <s v="No Indexing"/>
    <n v="1"/>
    <n v="1"/>
    <n v="1"/>
    <n v="73403.03"/>
    <n v="39855.991056566272"/>
  </r>
  <r>
    <s v="202606"/>
    <s v="032"/>
    <s v="Gas"/>
    <s v="Gas General Plant"/>
    <x v="0"/>
    <s v="Include"/>
    <s v="G391 - Office Furniture and Equip"/>
    <x v="16"/>
    <n v="0.55164661503469203"/>
    <s v="OE"/>
    <s v="Operations - AZ - Flagstaff"/>
    <s v="FLAGA - Flagstaff Admin"/>
    <n v="2025"/>
    <n v="1073.57"/>
    <m/>
    <n v="55.41"/>
    <n v="1018.16"/>
    <s v="No Indexing"/>
    <n v="1"/>
    <n v="1"/>
    <n v="1"/>
    <n v="1073.57"/>
    <n v="592.23125650279428"/>
  </r>
  <r>
    <s v="202606"/>
    <s v="032"/>
    <s v="Gas"/>
    <s v="Gas General Plant"/>
    <x v="0"/>
    <s v="Include"/>
    <s v="G394 - Tool, Shop, and Garage Equip"/>
    <x v="12"/>
    <n v="0.34726061264282393"/>
    <s v="XX"/>
    <s v="Operations - AZ - Flagstaff"/>
    <s v="FLAG0 - Flagstaff"/>
    <n v="2026"/>
    <n v="994.17"/>
    <m/>
    <n v="9.85"/>
    <n v="984.31999999999994"/>
    <s v="No Indexing"/>
    <n v="1"/>
    <n v="1"/>
    <n v="1"/>
    <n v="994.17"/>
    <n v="345.23608327111623"/>
  </r>
  <r>
    <s v="202606"/>
    <s v="032"/>
    <s v="Gas"/>
    <s v="Gas General Plant"/>
    <x v="0"/>
    <s v="Include"/>
    <s v="G394 - Tool, Shop, and Garage Equip"/>
    <x v="12"/>
    <n v="0.34726061264282393"/>
    <s v="XX"/>
    <s v="Operations - AZ - Show Low"/>
    <s v="SHOWL - Show Low"/>
    <n v="2026"/>
    <n v="48520.63"/>
    <m/>
    <n v="483.9"/>
    <n v="48036.729999999996"/>
    <s v="No Indexing"/>
    <n v="1"/>
    <n v="1"/>
    <n v="1"/>
    <n v="48520.63"/>
    <n v="16849.303699615783"/>
  </r>
  <r>
    <s v="202606"/>
    <s v="032"/>
    <s v="Gas"/>
    <s v="Gas General Plant"/>
    <x v="0"/>
    <s v="Include"/>
    <s v="G394 - Tool, Shop, and Garage Equip"/>
    <x v="12"/>
    <n v="0.34726061264282393"/>
    <s v="XX"/>
    <s v="Operations - AZ - Kingman"/>
    <s v="KINGM - Kingman"/>
    <n v="2026"/>
    <n v="22877.84"/>
    <m/>
    <n v="228.49"/>
    <n v="22649.35"/>
    <s v="No Indexing"/>
    <n v="1"/>
    <n v="1"/>
    <n v="1"/>
    <n v="22877.84"/>
    <n v="7944.5727343445033"/>
  </r>
  <r>
    <s v="202606"/>
    <s v="032"/>
    <s v="Gas"/>
    <s v="Gas General Plant"/>
    <x v="0"/>
    <s v="Include"/>
    <s v="G394 - Tool, Shop, and Garage Equip"/>
    <x v="12"/>
    <n v="0.34726061264282393"/>
    <s v="XX"/>
    <s v="Operations - AZ - Prescott"/>
    <s v="PRESC - Prescott"/>
    <n v="2026"/>
    <n v="17992.88"/>
    <m/>
    <n v="180.15"/>
    <n v="17812.73"/>
    <s v="No Indexing"/>
    <n v="1"/>
    <n v="1"/>
    <n v="1"/>
    <n v="17992.88"/>
    <n v="6248.2185320088138"/>
  </r>
  <r>
    <s v="202606"/>
    <s v="032"/>
    <s v="Gas"/>
    <s v="Gas Distribution Plant"/>
    <x v="3"/>
    <s v="Include"/>
    <s v="G376 - Mains"/>
    <x v="13"/>
    <n v="0.40359779215499247"/>
    <s v="XX"/>
    <s v="Unspecified"/>
    <s v="00000 - Unspecified AZ"/>
    <n v="2026"/>
    <n v="1176998.08"/>
    <m/>
    <n v="4939.54"/>
    <n v="1172058.54"/>
    <s v="G - 43 : 376 Mains, Cast Iron"/>
    <n v="1688"/>
    <n v="1688"/>
    <n v="1"/>
    <n v="1176998.08"/>
    <n v="475033.82645866525"/>
  </r>
  <r>
    <s v="202606"/>
    <s v="032"/>
    <s v="Gas"/>
    <s v="Gas General Plant"/>
    <x v="3"/>
    <s v="Include"/>
    <s v="G392 - Transportation Equipment"/>
    <x v="3"/>
    <n v="0.43183290679129122"/>
    <s v="C7"/>
    <s v="Unspecified"/>
    <s v="00000 - Unspecified AZ"/>
    <n v="2026"/>
    <n v="886623"/>
    <m/>
    <n v="7941.43"/>
    <n v="878681.57"/>
    <s v="No Indexing"/>
    <n v="1"/>
    <n v="1"/>
    <n v="1"/>
    <n v="886623"/>
    <n v="382872.98731801502"/>
  </r>
  <r>
    <s v="202606"/>
    <s v="032"/>
    <s v="Gas"/>
    <s v="Gas General Plant"/>
    <x v="0"/>
    <s v="Include"/>
    <s v="G392 - Transportation Equipment"/>
    <x v="3"/>
    <n v="0.43183290679129122"/>
    <s v="C5"/>
    <s v="Unspecified"/>
    <s v="00000 - Unspecified AZ"/>
    <n v="2026"/>
    <n v="108815.76"/>
    <m/>
    <n v="-344.89"/>
    <n v="109160.65"/>
    <s v="No Indexing"/>
    <n v="1"/>
    <n v="1"/>
    <n v="1"/>
    <n v="108815.76"/>
    <n v="46990.225945503509"/>
  </r>
  <r>
    <s v="202606"/>
    <s v="032"/>
    <s v="Gas"/>
    <s v="Gas Distribution Plant"/>
    <x v="0"/>
    <s v="Include"/>
    <s v="G375 - Structures and Improvements"/>
    <x v="9"/>
    <n v="0.14703551036705884"/>
    <s v="XX"/>
    <s v="Unspecified"/>
    <s v="00000 - Unspecified AZ"/>
    <n v="2026"/>
    <n v="1250"/>
    <m/>
    <n v="7.68"/>
    <n v="1242.32"/>
    <s v="G - 42 : 375 Structures &amp; Improvmnt"/>
    <n v="673"/>
    <n v="673"/>
    <n v="1"/>
    <n v="1250"/>
    <n v="183.79438795882353"/>
  </r>
  <r>
    <s v="202606"/>
    <s v="032"/>
    <s v="Gas"/>
    <s v="Gas Distribution Plant"/>
    <x v="0"/>
    <s v="Include"/>
    <s v="G374 - Land and Land Rights"/>
    <x v="23"/>
    <n v="-1.7269128751637088E-2"/>
    <s v="ES"/>
    <s v="Unspecified"/>
    <s v="00000 - Unspecified AZ"/>
    <n v="2025"/>
    <n v="57223.63"/>
    <m/>
    <n v="-10037.879999999999"/>
    <n v="67261.509999999995"/>
    <s v="No Indexing"/>
    <n v="1"/>
    <n v="1"/>
    <n v="1"/>
    <n v="57223.63"/>
    <n v="-988.20223410604251"/>
  </r>
  <r>
    <s v="202606"/>
    <s v="032"/>
    <s v="Gas"/>
    <s v="Gas Distribution Plant"/>
    <x v="0"/>
    <s v="Include"/>
    <s v="G385 - Indust Measr Reg Stat Equip"/>
    <x v="19"/>
    <n v="0.39278890683516676"/>
    <s v="XX"/>
    <s v="Unspecified"/>
    <s v="00000 - Unspecified AZ"/>
    <n v="2026"/>
    <n v="13663.45"/>
    <m/>
    <n v="66.88"/>
    <n v="13596.570000000002"/>
    <s v="No Indexing"/>
    <n v="1"/>
    <n v="1"/>
    <n v="1"/>
    <n v="13663.45"/>
    <n v="5366.8515890969593"/>
  </r>
  <r>
    <s v="202606"/>
    <s v="032"/>
    <s v="Gas"/>
    <s v="Gas General Plant"/>
    <x v="0"/>
    <s v="Include"/>
    <s v="G391 - Office Furniture and Equip"/>
    <x v="16"/>
    <n v="0.55164661503469203"/>
    <s v="NT"/>
    <s v="Operations - AZ - Show Low"/>
    <s v="SHOWL - Show Low"/>
    <n v="2025"/>
    <n v="86633.39"/>
    <m/>
    <n v="10798.94"/>
    <n v="75834.45"/>
    <s v="No Indexing"/>
    <n v="1"/>
    <n v="1"/>
    <n v="1"/>
    <n v="86633.39"/>
    <n v="47791.01634248034"/>
  </r>
  <r>
    <m/>
    <m/>
    <m/>
    <m/>
    <x v="5"/>
    <m/>
    <m/>
    <x v="29"/>
    <m/>
    <m/>
    <m/>
    <m/>
    <m/>
    <n v="659545186.80000079"/>
    <m/>
    <n v="252432211.91999981"/>
    <n v="407112974.88000095"/>
    <m/>
    <m/>
    <m/>
    <m/>
    <n v="1824296954.0000026"/>
    <n v="0"/>
  </r>
  <r>
    <m/>
    <m/>
    <m/>
    <m/>
    <x v="5"/>
    <m/>
    <m/>
    <x v="29"/>
    <m/>
    <m/>
    <m/>
    <m/>
    <s v="1020 Report"/>
    <n v="659545186.79999983"/>
    <m/>
    <n v="289013295.40000004"/>
    <n v="370531891.3999998"/>
    <s v="1085 report"/>
    <m/>
    <m/>
    <m/>
    <m/>
    <n v="0"/>
  </r>
  <r>
    <m/>
    <m/>
    <m/>
    <m/>
    <x v="5"/>
    <m/>
    <m/>
    <x v="29"/>
    <m/>
    <m/>
    <m/>
    <m/>
    <s v="Variance"/>
    <n v="9.5367431640625E-7"/>
    <m/>
    <n v="-36581083.480000228"/>
    <n v="36581083.480001181"/>
    <m/>
    <m/>
    <m/>
    <m/>
    <m/>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72A356C-C8AD-406D-9F5A-E0D65CD49F7B}" name="PivotTable1" cacheId="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B4:G34" firstHeaderRow="0" firstDataRow="1" firstDataCol="1" rowPageCount="1" colPageCount="1"/>
  <pivotFields count="23">
    <pivotField showAll="0"/>
    <pivotField showAll="0"/>
    <pivotField showAll="0"/>
    <pivotField showAll="0"/>
    <pivotField axis="axisPage" multipleItemSelectionAllowed="1" showAll="0">
      <items count="7">
        <item x="0"/>
        <item h="1" x="2"/>
        <item x="3"/>
        <item x="1"/>
        <item h="1" x="4"/>
        <item h="1" x="5"/>
        <item t="default"/>
      </items>
    </pivotField>
    <pivotField showAll="0"/>
    <pivotField showAll="0"/>
    <pivotField axis="axisRow" showAll="0">
      <items count="31">
        <item x="25"/>
        <item x="27"/>
        <item x="17"/>
        <item x="21"/>
        <item x="18"/>
        <item x="15"/>
        <item x="28"/>
        <item x="23"/>
        <item x="9"/>
        <item x="13"/>
        <item x="4"/>
        <item x="10"/>
        <item x="7"/>
        <item x="1"/>
        <item x="6"/>
        <item x="14"/>
        <item x="0"/>
        <item x="19"/>
        <item x="8"/>
        <item x="24"/>
        <item x="2"/>
        <item x="16"/>
        <item x="3"/>
        <item x="20"/>
        <item x="12"/>
        <item x="26"/>
        <item x="11"/>
        <item x="5"/>
        <item x="22"/>
        <item h="1" x="29"/>
        <item t="default"/>
      </items>
    </pivotField>
    <pivotField numFmtId="166" showAll="0"/>
    <pivotField showAll="0"/>
    <pivotField showAll="0"/>
    <pivotField showAll="0"/>
    <pivotField showAll="0"/>
    <pivotField dataField="1" numFmtId="8" showAll="0"/>
    <pivotField showAll="0"/>
    <pivotField dataField="1" numFmtId="8" showAll="0"/>
    <pivotField dataField="1" numFmtId="8" showAll="0"/>
    <pivotField showAll="0"/>
    <pivotField showAll="0"/>
    <pivotField showAll="0"/>
    <pivotField showAll="0"/>
    <pivotField dataField="1" numFmtId="8" showAll="0"/>
    <pivotField dataField="1" numFmtId="8" showAll="0"/>
  </pivotFields>
  <rowFields count="1">
    <field x="7"/>
  </rowFields>
  <rowItems count="3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t="grand">
      <x/>
    </i>
  </rowItems>
  <colFields count="1">
    <field x="-2"/>
  </colFields>
  <colItems count="5">
    <i>
      <x/>
    </i>
    <i i="1">
      <x v="1"/>
    </i>
    <i i="2">
      <x v="2"/>
    </i>
    <i i="3">
      <x v="3"/>
    </i>
    <i i="4">
      <x v="4"/>
    </i>
  </colItems>
  <pageFields count="1">
    <pageField fld="4" hier="-1"/>
  </pageFields>
  <dataFields count="5">
    <dataField name="Sum of Original Cost" fld="13" baseField="0" baseItem="0" numFmtId="8"/>
    <dataField name="Sum of Reserve" fld="15" baseField="0" baseItem="0" numFmtId="8"/>
    <dataField name="Sum of Original Cost Net Book Value" fld="16" baseField="0" baseItem="0" numFmtId="8"/>
    <dataField name="Sum of Esc Value" fld="21" baseField="0" baseItem="0" numFmtId="8"/>
    <dataField name="Sum of Esc Reserve" fld="22" baseField="0" baseItem="0" numFmtId="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F2B53-8053-494E-B01B-9FA45DB3C1F6}">
  <sheetPr>
    <tabColor theme="6" tint="0.59999389629810485"/>
    <pageSetUpPr fitToPage="1"/>
  </sheetPr>
  <dimension ref="A1:J68"/>
  <sheetViews>
    <sheetView tabSelected="1" topLeftCell="A39" workbookViewId="0">
      <selection activeCell="J64" sqref="J64"/>
    </sheetView>
  </sheetViews>
  <sheetFormatPr defaultColWidth="10.42578125" defaultRowHeight="12.75"/>
  <cols>
    <col min="1" max="1" width="5.5703125" style="24" customWidth="1"/>
    <col min="2" max="2" width="17.7109375" style="34" customWidth="1"/>
    <col min="3" max="3" width="17.7109375" style="35" customWidth="1"/>
    <col min="4" max="5" width="15.140625" style="34" customWidth="1"/>
    <col min="6" max="6" width="15.140625" style="35" customWidth="1"/>
    <col min="7" max="8" width="15.140625" style="34" customWidth="1"/>
    <col min="9" max="9" width="15.5703125" style="34" bestFit="1" customWidth="1"/>
    <col min="10" max="16384" width="10.42578125" style="24"/>
  </cols>
  <sheetData>
    <row r="1" spans="1:9" s="16" customFormat="1">
      <c r="A1" s="16" t="s">
        <v>493</v>
      </c>
      <c r="B1" s="17"/>
      <c r="C1" s="18"/>
      <c r="D1" s="17"/>
      <c r="E1" s="17"/>
      <c r="F1" s="18"/>
      <c r="G1" s="17"/>
      <c r="H1" s="19" t="s">
        <v>375</v>
      </c>
      <c r="I1" s="20">
        <v>46203</v>
      </c>
    </row>
    <row r="2" spans="1:9" s="16" customFormat="1">
      <c r="A2" s="16" t="s">
        <v>494</v>
      </c>
      <c r="B2" s="17"/>
      <c r="C2" s="18"/>
      <c r="D2" s="17"/>
      <c r="E2" s="17"/>
      <c r="F2" s="18"/>
      <c r="G2" s="17"/>
      <c r="H2" s="19" t="s">
        <v>376</v>
      </c>
      <c r="I2" s="20" t="s">
        <v>496</v>
      </c>
    </row>
    <row r="3" spans="1:9" s="16" customFormat="1">
      <c r="A3" s="16" t="s">
        <v>495</v>
      </c>
      <c r="B3" s="17"/>
      <c r="C3" s="18"/>
      <c r="D3" s="17"/>
      <c r="E3" s="17"/>
      <c r="F3" s="18"/>
      <c r="G3" s="17"/>
      <c r="H3" s="19"/>
      <c r="I3" s="20"/>
    </row>
    <row r="4" spans="1:9" s="16" customFormat="1">
      <c r="A4" s="16" t="s">
        <v>377</v>
      </c>
      <c r="B4" s="17"/>
      <c r="C4" s="18"/>
      <c r="D4" s="17"/>
      <c r="E4" s="17"/>
      <c r="F4" s="18"/>
      <c r="G4" s="17"/>
      <c r="H4" s="17"/>
      <c r="I4" s="17"/>
    </row>
    <row r="5" spans="1:9" ht="13.5" thickBot="1">
      <c r="A5" s="21"/>
      <c r="B5" s="22"/>
      <c r="C5" s="23"/>
      <c r="D5" s="22"/>
      <c r="E5" s="22"/>
      <c r="F5" s="23"/>
      <c r="G5" s="22"/>
      <c r="H5" s="22"/>
      <c r="I5" s="22"/>
    </row>
    <row r="6" spans="1:9" ht="51.75" thickTop="1">
      <c r="A6" s="25" t="s">
        <v>378</v>
      </c>
      <c r="B6" s="26" t="s">
        <v>379</v>
      </c>
      <c r="C6" s="27"/>
      <c r="D6" s="26" t="s">
        <v>10</v>
      </c>
      <c r="E6" s="26" t="s">
        <v>380</v>
      </c>
      <c r="F6" s="27" t="s">
        <v>381</v>
      </c>
      <c r="G6" s="26" t="s">
        <v>382</v>
      </c>
      <c r="H6" s="26" t="s">
        <v>383</v>
      </c>
      <c r="I6" s="28" t="s">
        <v>384</v>
      </c>
    </row>
    <row r="7" spans="1:9">
      <c r="A7" s="29" t="s">
        <v>385</v>
      </c>
      <c r="B7" s="29" t="s">
        <v>386</v>
      </c>
      <c r="C7" s="30"/>
      <c r="D7" s="29" t="s">
        <v>387</v>
      </c>
      <c r="E7" s="31" t="s">
        <v>388</v>
      </c>
      <c r="F7" s="32"/>
      <c r="G7" s="31" t="s">
        <v>389</v>
      </c>
      <c r="H7" s="31" t="s">
        <v>390</v>
      </c>
      <c r="I7" s="31" t="s">
        <v>391</v>
      </c>
    </row>
    <row r="8" spans="1:9">
      <c r="D8" s="34" t="s">
        <v>492</v>
      </c>
    </row>
    <row r="9" spans="1:9">
      <c r="B9" s="17" t="s">
        <v>392</v>
      </c>
      <c r="C9" s="18"/>
      <c r="D9" s="33" t="s">
        <v>488</v>
      </c>
      <c r="E9" s="41" t="s">
        <v>489</v>
      </c>
      <c r="F9" s="42"/>
      <c r="G9" s="41"/>
      <c r="H9" s="61" t="s">
        <v>490</v>
      </c>
      <c r="I9" s="62" t="s">
        <v>491</v>
      </c>
    </row>
    <row r="10" spans="1:9">
      <c r="A10" s="25">
        <v>1</v>
      </c>
      <c r="B10" s="34" t="s">
        <v>393</v>
      </c>
      <c r="C10" s="35" t="str">
        <f>RIGHT(B10,3)</f>
        <v>302</v>
      </c>
      <c r="D10" s="36">
        <f>SUMIFS('RCND wo RU''s'!$N:$N,'RCND wo RU''s'!$H:$H,'A6.2-Rate Base RCND Plant'!$C10,'RCND wo RU''s'!$F:$F,"Include")</f>
        <v>370542.08999999997</v>
      </c>
      <c r="E10" s="36">
        <f>SUMIFS('RCND wo RU''s'!$P:$P,'RCND wo RU''s'!$H:$H,'A6.2-Rate Base RCND Plant'!$C10,'RCND wo RU''s'!$F:$F,"Include")</f>
        <v>66997.27</v>
      </c>
      <c r="F10" s="63">
        <f>IFERROR(E10/D10,0)</f>
        <v>0.18080879826634541</v>
      </c>
      <c r="G10" s="36">
        <f>D10-E10</f>
        <v>303544.81999999995</v>
      </c>
      <c r="H10" s="36">
        <f>SUMIFS('RCND wo RU''s'!$V:$V,'RCND wo RU''s'!$H:$H,'A6.2-Rate Base RCND Plant'!$C10,'RCND wo RU''s'!$F:$F,"Include")</f>
        <v>370542.08999999997</v>
      </c>
      <c r="I10" s="36">
        <f>SUMIFS('RCND wo RU''s'!$W:$W,'RCND wo RU''s'!$H:$H,'A6.2-Rate Base RCND Plant'!$C10,'RCND wo RU''s'!$F:$F,"Include")</f>
        <v>66997.27</v>
      </c>
    </row>
    <row r="11" spans="1:9">
      <c r="A11" s="25">
        <f>A10+1</f>
        <v>2</v>
      </c>
      <c r="B11" s="34" t="s">
        <v>394</v>
      </c>
      <c r="C11" s="35" t="str">
        <f>RIGHT(B11,3)</f>
        <v>303</v>
      </c>
      <c r="D11" s="37">
        <f>SUMIFS('RCND wo RU''s'!$N:$N,'RCND wo RU''s'!$H:$H,'A6.2-Rate Base RCND Plant'!$C11,'RCND wo RU''s'!$F:$F,"Include")</f>
        <v>1430079.46</v>
      </c>
      <c r="E11" s="37">
        <f>SUMIFS('RCND wo RU''s'!$P:$P,'RCND wo RU''s'!$H:$H,'A6.2-Rate Base RCND Plant'!$C11,'RCND wo RU''s'!$F:$F,"Include")</f>
        <v>321807.8</v>
      </c>
      <c r="F11" s="38">
        <f>IFERROR(E11/D11,0)</f>
        <v>0.22502791558169782</v>
      </c>
      <c r="G11" s="37">
        <f>D11-E11</f>
        <v>1108271.6599999999</v>
      </c>
      <c r="H11" s="37">
        <f>SUMIFS('RCND wo RU''s'!$V:$V,'RCND wo RU''s'!$H:$H,'A6.2-Rate Base RCND Plant'!$C11,'RCND wo RU''s'!$F:$F,"Include")</f>
        <v>1430079.46</v>
      </c>
      <c r="I11" s="37">
        <f>SUMIFS('RCND wo RU''s'!$W:$W,'RCND wo RU''s'!$H:$H,'A6.2-Rate Base RCND Plant'!$C11,'RCND wo RU''s'!$F:$F,"Include")</f>
        <v>321807.8</v>
      </c>
    </row>
    <row r="12" spans="1:9">
      <c r="A12" s="25">
        <f>A11+1</f>
        <v>3</v>
      </c>
      <c r="B12" s="34" t="s">
        <v>395</v>
      </c>
      <c r="D12" s="39">
        <f>SUM(D10:D11)</f>
        <v>1800621.5499999998</v>
      </c>
      <c r="E12" s="39">
        <f>SUM(E10:E11)</f>
        <v>388805.07</v>
      </c>
      <c r="F12" s="40"/>
      <c r="G12" s="39">
        <f t="shared" ref="G12:G41" si="0">D12-E12</f>
        <v>1411816.4799999997</v>
      </c>
      <c r="H12" s="39">
        <f>SUM(H10:H11)</f>
        <v>1800621.5499999998</v>
      </c>
      <c r="I12" s="39">
        <f>SUM(I10:I11)</f>
        <v>388805.07</v>
      </c>
    </row>
    <row r="13" spans="1:9">
      <c r="B13" s="17"/>
      <c r="C13" s="18"/>
      <c r="D13" s="41"/>
      <c r="E13" s="41"/>
      <c r="F13" s="42"/>
      <c r="G13" s="41">
        <f t="shared" si="0"/>
        <v>0</v>
      </c>
      <c r="H13" s="41"/>
      <c r="I13" s="41"/>
    </row>
    <row r="14" spans="1:9">
      <c r="B14" s="17" t="s">
        <v>396</v>
      </c>
      <c r="C14" s="18"/>
      <c r="D14" s="41"/>
      <c r="E14" s="41"/>
      <c r="F14" s="42"/>
      <c r="G14" s="41">
        <f t="shared" si="0"/>
        <v>0</v>
      </c>
      <c r="H14" s="41"/>
      <c r="I14" s="41"/>
    </row>
    <row r="15" spans="1:9">
      <c r="A15" s="25">
        <f>A12+1</f>
        <v>4</v>
      </c>
      <c r="B15" s="34" t="s">
        <v>397</v>
      </c>
      <c r="C15" s="35" t="str">
        <f t="shared" ref="C15:C21" si="1">RIGHT(B15,3)</f>
        <v>365</v>
      </c>
      <c r="D15" s="36">
        <f>SUMIFS('RCND wo RU''s'!$N:$N,'RCND wo RU''s'!$H:$H,'A6.2-Rate Base RCND Plant'!$C15,'RCND wo RU''s'!$F:$F,"Include")</f>
        <v>102605.64</v>
      </c>
      <c r="E15" s="36">
        <f>SUMIFS('RCND wo RU''s'!$P:$P,'RCND wo RU''s'!$H:$H,'A6.2-Rate Base RCND Plant'!$C15,'RCND wo RU''s'!$F:$F,"Include")</f>
        <v>46992.36</v>
      </c>
      <c r="F15" s="63">
        <f>IFERROR(E15/D15,0)</f>
        <v>0.4579900286183099</v>
      </c>
      <c r="G15" s="36">
        <f>D15-E15</f>
        <v>55613.279999999999</v>
      </c>
      <c r="H15" s="36">
        <f>SUMIFS('RCND wo RU''s'!$V:$V,'RCND wo RU''s'!$H:$H,'A6.2-Rate Base RCND Plant'!$C15,'RCND wo RU''s'!$F:$F,"Include")</f>
        <v>102605.64</v>
      </c>
      <c r="I15" s="36">
        <f>SUMIFS('RCND wo RU''s'!$W:$W,'RCND wo RU''s'!$H:$H,'A6.2-Rate Base RCND Plant'!$C15,'RCND wo RU''s'!$F:$F,"Include")</f>
        <v>46992.36</v>
      </c>
    </row>
    <row r="16" spans="1:9">
      <c r="A16" s="25">
        <f t="shared" ref="A16:A53" si="2">A15+1</f>
        <v>5</v>
      </c>
      <c r="B16" s="34" t="s">
        <v>398</v>
      </c>
      <c r="C16" s="35" t="str">
        <f t="shared" si="1"/>
        <v>366</v>
      </c>
      <c r="D16" s="60">
        <f>SUMIFS('RCND wo RU''s'!$N:$N,'RCND wo RU''s'!$H:$H,'A6.2-Rate Base RCND Plant'!$C16,'RCND wo RU''s'!$F:$F,"Include")</f>
        <v>21626.02</v>
      </c>
      <c r="E16" s="60">
        <f>SUMIFS('RCND wo RU''s'!$P:$P,'RCND wo RU''s'!$H:$H,'A6.2-Rate Base RCND Plant'!$C16,'RCND wo RU''s'!$F:$F,"Include")</f>
        <v>8497.0400000000009</v>
      </c>
      <c r="F16" s="64">
        <f>IFERROR(E16/D16,0)</f>
        <v>0.39290817265497768</v>
      </c>
      <c r="G16" s="60">
        <f>D16-E16</f>
        <v>13128.98</v>
      </c>
      <c r="H16" s="60">
        <f>SUMIFS('RCND wo RU''s'!$V:$V,'RCND wo RU''s'!$H:$H,'A6.2-Rate Base RCND Plant'!$C16,'RCND wo RU''s'!$F:$F,"Include")</f>
        <v>43686.520000000004</v>
      </c>
      <c r="I16" s="60">
        <f>SUMIFS('RCND wo RU''s'!$W:$W,'RCND wo RU''s'!$H:$H,'A6.2-Rate Base RCND Plant'!$C16,'RCND wo RU''s'!$F:$F,"Include")</f>
        <v>17164.790742855137</v>
      </c>
    </row>
    <row r="17" spans="1:10">
      <c r="A17" s="25">
        <f t="shared" si="2"/>
        <v>6</v>
      </c>
      <c r="B17" s="34" t="s">
        <v>399</v>
      </c>
      <c r="C17" s="35" t="str">
        <f t="shared" si="1"/>
        <v>367</v>
      </c>
      <c r="D17" s="60">
        <f>SUMIFS('RCND wo RU''s'!$N:$N,'RCND wo RU''s'!$H:$H,'A6.2-Rate Base RCND Plant'!$C17,'RCND wo RU''s'!$F:$F,"Include")</f>
        <v>22186184.390000001</v>
      </c>
      <c r="E17" s="60">
        <f>SUMIFS('RCND wo RU''s'!$P:$P,'RCND wo RU''s'!$H:$H,'A6.2-Rate Base RCND Plant'!$C17,'RCND wo RU''s'!$F:$F,"Include")</f>
        <v>11030946.800000001</v>
      </c>
      <c r="F17" s="64">
        <f t="shared" ref="F17:F20" si="3">IFERROR(E17/D17,0)</f>
        <v>0.49719891469810329</v>
      </c>
      <c r="G17" s="60">
        <f t="shared" ref="G17:G20" si="4">D17-E17</f>
        <v>11155237.59</v>
      </c>
      <c r="H17" s="60">
        <f>SUMIFS('RCND wo RU''s'!$V:$V,'RCND wo RU''s'!$H:$H,'A6.2-Rate Base RCND Plant'!$C17,'RCND wo RU''s'!$F:$F,"Include")</f>
        <v>57724423.489999995</v>
      </c>
      <c r="I17" s="60">
        <f>SUMIFS('RCND wo RU''s'!$W:$W,'RCND wo RU''s'!$H:$H,'A6.2-Rate Base RCND Plant'!$C17,'RCND wo RU''s'!$F:$F,"Include")</f>
        <v>28700520.710801698</v>
      </c>
    </row>
    <row r="18" spans="1:10">
      <c r="A18" s="25">
        <f t="shared" si="2"/>
        <v>7</v>
      </c>
      <c r="B18" s="34" t="s">
        <v>400</v>
      </c>
      <c r="C18" s="35" t="str">
        <f t="shared" si="1"/>
        <v>368</v>
      </c>
      <c r="D18" s="60">
        <f>SUMIFS('RCND wo RU''s'!$N:$N,'RCND wo RU''s'!$H:$H,'A6.2-Rate Base RCND Plant'!$C18,'RCND wo RU''s'!$F:$F,"Include")</f>
        <v>0</v>
      </c>
      <c r="E18" s="60">
        <f>SUMIFS('RCND wo RU''s'!$P:$P,'RCND wo RU''s'!$H:$H,'A6.2-Rate Base RCND Plant'!$C18,'RCND wo RU''s'!$F:$F,"Include")</f>
        <v>0</v>
      </c>
      <c r="F18" s="64">
        <f t="shared" si="3"/>
        <v>0</v>
      </c>
      <c r="G18" s="60">
        <f t="shared" si="4"/>
        <v>0</v>
      </c>
      <c r="H18" s="60">
        <f>SUMIFS('RCND wo RU''s'!$V:$V,'RCND wo RU''s'!$H:$H,'A6.2-Rate Base RCND Plant'!$C18,'RCND wo RU''s'!$F:$F,"Include")</f>
        <v>0</v>
      </c>
      <c r="I18" s="60">
        <f>SUMIFS('RCND wo RU''s'!$W:$W,'RCND wo RU''s'!$H:$H,'A6.2-Rate Base RCND Plant'!$C18,'RCND wo RU''s'!$F:$F,"Include")</f>
        <v>0</v>
      </c>
    </row>
    <row r="19" spans="1:10">
      <c r="A19" s="25">
        <f t="shared" si="2"/>
        <v>8</v>
      </c>
      <c r="B19" s="34" t="s">
        <v>401</v>
      </c>
      <c r="C19" s="35" t="str">
        <f t="shared" si="1"/>
        <v>369</v>
      </c>
      <c r="D19" s="60">
        <f>SUMIFS('RCND wo RU''s'!$N:$N,'RCND wo RU''s'!$H:$H,'A6.2-Rate Base RCND Plant'!$C19,'RCND wo RU''s'!$F:$F,"Include")</f>
        <v>3460585.67</v>
      </c>
      <c r="E19" s="60">
        <f>SUMIFS('RCND wo RU''s'!$P:$P,'RCND wo RU''s'!$H:$H,'A6.2-Rate Base RCND Plant'!$C19,'RCND wo RU''s'!$F:$F,"Include")</f>
        <v>1650271.9700000002</v>
      </c>
      <c r="F19" s="64">
        <f t="shared" si="3"/>
        <v>0.47687649645731794</v>
      </c>
      <c r="G19" s="60">
        <f t="shared" si="4"/>
        <v>1810313.6999999997</v>
      </c>
      <c r="H19" s="60">
        <f>SUMIFS('RCND wo RU''s'!$V:$V,'RCND wo RU''s'!$H:$H,'A6.2-Rate Base RCND Plant'!$C19,'RCND wo RU''s'!$F:$F,"Include")</f>
        <v>11310947.98</v>
      </c>
      <c r="I19" s="60">
        <f>SUMIFS('RCND wo RU''s'!$W:$W,'RCND wo RU''s'!$H:$H,'A6.2-Rate Base RCND Plant'!$C19,'RCND wo RU''s'!$F:$F,"Include")</f>
        <v>5393925.2443133779</v>
      </c>
    </row>
    <row r="20" spans="1:10">
      <c r="A20" s="25">
        <f t="shared" si="2"/>
        <v>9</v>
      </c>
      <c r="B20" s="34" t="s">
        <v>402</v>
      </c>
      <c r="C20" s="35" t="str">
        <f t="shared" si="1"/>
        <v>370</v>
      </c>
      <c r="D20" s="60">
        <f>SUMIFS('RCND wo RU''s'!$N:$N,'RCND wo RU''s'!$H:$H,'A6.2-Rate Base RCND Plant'!$C20,'RCND wo RU''s'!$F:$F,"Include")</f>
        <v>0</v>
      </c>
      <c r="E20" s="60">
        <f>SUMIFS('RCND wo RU''s'!$P:$P,'RCND wo RU''s'!$H:$H,'A6.2-Rate Base RCND Plant'!$C20,'RCND wo RU''s'!$F:$F,"Include")</f>
        <v>0</v>
      </c>
      <c r="F20" s="64">
        <f t="shared" si="3"/>
        <v>0</v>
      </c>
      <c r="G20" s="60">
        <f t="shared" si="4"/>
        <v>0</v>
      </c>
      <c r="H20" s="60">
        <f>SUMIFS('RCND wo RU''s'!$V:$V,'RCND wo RU''s'!$H:$H,'A6.2-Rate Base RCND Plant'!$C20,'RCND wo RU''s'!$F:$F,"Include")</f>
        <v>0</v>
      </c>
      <c r="I20" s="60">
        <f>SUMIFS('RCND wo RU''s'!$W:$W,'RCND wo RU''s'!$H:$H,'A6.2-Rate Base RCND Plant'!$C20,'RCND wo RU''s'!$F:$F,"Include")</f>
        <v>0</v>
      </c>
    </row>
    <row r="21" spans="1:10">
      <c r="A21" s="25">
        <f t="shared" si="2"/>
        <v>10</v>
      </c>
      <c r="B21" s="34" t="s">
        <v>403</v>
      </c>
      <c r="C21" s="35" t="str">
        <f t="shared" si="1"/>
        <v>371</v>
      </c>
      <c r="D21" s="37">
        <f>SUMIFS('RCND wo RU''s'!$N:$N,'RCND wo RU''s'!$H:$H,'A6.2-Rate Base RCND Plant'!$C21,'RCND wo RU''s'!$F:$F,"Include")</f>
        <v>183581.23</v>
      </c>
      <c r="E21" s="37">
        <f>SUMIFS('RCND wo RU''s'!$P:$P,'RCND wo RU''s'!$H:$H,'A6.2-Rate Base RCND Plant'!$C21,'RCND wo RU''s'!$F:$F,"Include")</f>
        <v>164024.5</v>
      </c>
      <c r="F21" s="38">
        <f>IFERROR(E21/D21,0)</f>
        <v>0.89347097195067271</v>
      </c>
      <c r="G21" s="37">
        <f>D21-E21</f>
        <v>19556.73000000001</v>
      </c>
      <c r="H21" s="37">
        <f>SUMIFS('RCND wo RU''s'!$V:$V,'RCND wo RU''s'!$H:$H,'A6.2-Rate Base RCND Plant'!$C21,'RCND wo RU''s'!$F:$F,"Include")</f>
        <v>183581.23</v>
      </c>
      <c r="I21" s="37">
        <f>SUMIFS('RCND wo RU''s'!$W:$W,'RCND wo RU''s'!$H:$H,'A6.2-Rate Base RCND Plant'!$C21,'RCND wo RU''s'!$F:$F,"Include")</f>
        <v>164024.5</v>
      </c>
    </row>
    <row r="22" spans="1:10">
      <c r="A22" s="25">
        <f t="shared" si="2"/>
        <v>11</v>
      </c>
      <c r="B22" s="34" t="s">
        <v>404</v>
      </c>
      <c r="D22" s="39">
        <f>SUM(D15:D21)</f>
        <v>25954582.949999999</v>
      </c>
      <c r="E22" s="39">
        <f>SUM(E15:E21)</f>
        <v>12900732.670000002</v>
      </c>
      <c r="F22" s="40"/>
      <c r="G22" s="39">
        <f t="shared" si="0"/>
        <v>13053850.279999997</v>
      </c>
      <c r="H22" s="39">
        <f>SUM(H15:H21)</f>
        <v>69365244.859999999</v>
      </c>
      <c r="I22" s="39">
        <f>SUM(I15:I21)</f>
        <v>34322627.605857931</v>
      </c>
    </row>
    <row r="23" spans="1:10">
      <c r="A23" s="25"/>
      <c r="B23" s="17"/>
      <c r="C23" s="18"/>
      <c r="D23" s="41"/>
      <c r="E23" s="41"/>
      <c r="F23" s="42"/>
      <c r="G23" s="41">
        <f t="shared" si="0"/>
        <v>0</v>
      </c>
      <c r="H23" s="41"/>
      <c r="I23" s="41"/>
    </row>
    <row r="24" spans="1:10">
      <c r="A24" s="25"/>
      <c r="B24" s="17" t="s">
        <v>405</v>
      </c>
      <c r="C24" s="18"/>
      <c r="D24" s="44"/>
      <c r="E24" s="41"/>
      <c r="F24" s="42"/>
      <c r="G24" s="41">
        <f t="shared" si="0"/>
        <v>0</v>
      </c>
      <c r="H24" s="41"/>
      <c r="I24" s="41"/>
    </row>
    <row r="25" spans="1:10">
      <c r="A25" s="25">
        <f>A22+1</f>
        <v>12</v>
      </c>
      <c r="B25" s="34" t="s">
        <v>406</v>
      </c>
      <c r="C25" s="35" t="str">
        <f t="shared" ref="C25:C38" si="5">RIGHT(B25,3)</f>
        <v>374</v>
      </c>
      <c r="D25" s="36">
        <f>SUMIFS('RCND wo RU''s'!$N:$N,'RCND wo RU''s'!$H:$H,'A6.2-Rate Base RCND Plant'!$C25,'RCND wo RU''s'!$F:$F,"Include")</f>
        <v>516419.22</v>
      </c>
      <c r="E25" s="36">
        <f>SUMIFS('RCND wo RU''s'!$P:$P,'RCND wo RU''s'!$H:$H,'A6.2-Rate Base RCND Plant'!$C25,'RCND wo RU''s'!$F:$F,"Include")</f>
        <v>-8918.1099999999988</v>
      </c>
      <c r="F25" s="63">
        <f>IFERROR(E25/D25,0)</f>
        <v>-1.7269128751637088E-2</v>
      </c>
      <c r="G25" s="36">
        <f>D25-E25</f>
        <v>525337.32999999996</v>
      </c>
      <c r="H25" s="36">
        <f>SUMIFS('RCND wo RU''s'!$V:$V,'RCND wo RU''s'!$H:$H,'A6.2-Rate Base RCND Plant'!$C25,'RCND wo RU''s'!$F:$F,"Include")</f>
        <v>516419.22</v>
      </c>
      <c r="I25" s="36">
        <f>SUMIFS('RCND wo RU''s'!$W:$W,'RCND wo RU''s'!$H:$H,'A6.2-Rate Base RCND Plant'!$C25,'RCND wo RU''s'!$F:$F,"Include")</f>
        <v>-8918.1099999999988</v>
      </c>
    </row>
    <row r="26" spans="1:10">
      <c r="A26" s="25">
        <f t="shared" si="2"/>
        <v>13</v>
      </c>
      <c r="B26" s="34" t="s">
        <v>407</v>
      </c>
      <c r="C26" s="35" t="str">
        <f t="shared" si="5"/>
        <v>375</v>
      </c>
      <c r="D26" s="60">
        <f>SUMIFS('RCND wo RU''s'!$N:$N,'RCND wo RU''s'!$H:$H,'A6.2-Rate Base RCND Plant'!$C26,'RCND wo RU''s'!$F:$F,"Include")</f>
        <v>190210.65000000002</v>
      </c>
      <c r="E26" s="60">
        <f>SUMIFS('RCND wo RU''s'!$P:$P,'RCND wo RU''s'!$H:$H,'A6.2-Rate Base RCND Plant'!$C26,'RCND wo RU''s'!$F:$F,"Include")</f>
        <v>27967.72</v>
      </c>
      <c r="F26" s="64">
        <f t="shared" ref="F26:F37" si="6">IFERROR(E26/D26,0)</f>
        <v>0.14703551036705884</v>
      </c>
      <c r="G26" s="60">
        <f t="shared" ref="G26:G37" si="7">D26-E26</f>
        <v>162242.93000000002</v>
      </c>
      <c r="H26" s="60">
        <f>SUMIFS('RCND wo RU''s'!$V:$V,'RCND wo RU''s'!$H:$H,'A6.2-Rate Base RCND Plant'!$C26,'RCND wo RU''s'!$F:$F,"Include")</f>
        <v>262315.76999999996</v>
      </c>
      <c r="I26" s="60">
        <f>SUMIFS('RCND wo RU''s'!$W:$W,'RCND wo RU''s'!$H:$H,'A6.2-Rate Base RCND Plant'!$C26,'RCND wo RU''s'!$F:$F,"Include")</f>
        <v>38569.733119278018</v>
      </c>
    </row>
    <row r="27" spans="1:10">
      <c r="A27" s="25">
        <f t="shared" si="2"/>
        <v>14</v>
      </c>
      <c r="B27" s="34" t="s">
        <v>408</v>
      </c>
      <c r="C27" s="35" t="str">
        <f t="shared" si="5"/>
        <v>376</v>
      </c>
      <c r="D27" s="60">
        <f>SUMIFS('RCND wo RU''s'!$N:$N,'RCND wo RU''s'!$H:$H,'A6.2-Rate Base RCND Plant'!$C27,'RCND wo RU''s'!$F:$F,"Include")</f>
        <v>273376164.49999994</v>
      </c>
      <c r="E27" s="60">
        <f>SUMIFS('RCND wo RU''s'!$P:$P,'RCND wo RU''s'!$H:$H,'A6.2-Rate Base RCND Plant'!$C27,'RCND wo RU''s'!$F:$F,"Include")</f>
        <v>110334016.42</v>
      </c>
      <c r="F27" s="64">
        <f t="shared" si="6"/>
        <v>0.40359779215499247</v>
      </c>
      <c r="G27" s="60">
        <f t="shared" si="7"/>
        <v>163042148.07999992</v>
      </c>
      <c r="H27" s="60">
        <f>SUMIFS('RCND wo RU''s'!$V:$V,'RCND wo RU''s'!$H:$H,'A6.2-Rate Base RCND Plant'!$C27,'RCND wo RU''s'!$F:$F,"Include")</f>
        <v>1096801269.6699998</v>
      </c>
      <c r="I27" s="60">
        <f>SUMIFS('RCND wo RU''s'!$W:$W,'RCND wo RU''s'!$H:$H,'A6.2-Rate Base RCND Plant'!$C27,'RCND wo RU''s'!$F:$F,"Include")</f>
        <v>442666570.87160462</v>
      </c>
      <c r="J27" s="43"/>
    </row>
    <row r="28" spans="1:10">
      <c r="A28" s="25">
        <f t="shared" si="2"/>
        <v>15</v>
      </c>
      <c r="B28" s="34" t="s">
        <v>409</v>
      </c>
      <c r="C28" s="35" t="str">
        <f t="shared" si="5"/>
        <v>377</v>
      </c>
      <c r="D28" s="60">
        <f>SUMIFS('RCND wo RU''s'!$N:$N,'RCND wo RU''s'!$H:$H,'A6.2-Rate Base RCND Plant'!$C28,'RCND wo RU''s'!$F:$F,"Include")</f>
        <v>0</v>
      </c>
      <c r="E28" s="60">
        <f>SUMIFS('RCND wo RU''s'!$P:$P,'RCND wo RU''s'!$H:$H,'A6.2-Rate Base RCND Plant'!$C28,'RCND wo RU''s'!$F:$F,"Include")</f>
        <v>0</v>
      </c>
      <c r="F28" s="64">
        <f t="shared" si="6"/>
        <v>0</v>
      </c>
      <c r="G28" s="60">
        <f t="shared" si="7"/>
        <v>0</v>
      </c>
      <c r="H28" s="60">
        <f>SUMIFS('RCND wo RU''s'!$V:$V,'RCND wo RU''s'!$H:$H,'A6.2-Rate Base RCND Plant'!$C28,'RCND wo RU''s'!$F:$F,"Include")</f>
        <v>0</v>
      </c>
      <c r="I28" s="60">
        <f>SUMIFS('RCND wo RU''s'!$W:$W,'RCND wo RU''s'!$H:$H,'A6.2-Rate Base RCND Plant'!$C28,'RCND wo RU''s'!$F:$F,"Include")</f>
        <v>0</v>
      </c>
    </row>
    <row r="29" spans="1:10">
      <c r="A29" s="25">
        <f t="shared" si="2"/>
        <v>16</v>
      </c>
      <c r="B29" s="34" t="s">
        <v>410</v>
      </c>
      <c r="C29" s="35" t="str">
        <f t="shared" si="5"/>
        <v>378</v>
      </c>
      <c r="D29" s="60">
        <f>SUMIFS('RCND wo RU''s'!$N:$N,'RCND wo RU''s'!$H:$H,'A6.2-Rate Base RCND Plant'!$C29,'RCND wo RU''s'!$F:$F,"Include")</f>
        <v>5801015.3300000029</v>
      </c>
      <c r="E29" s="60">
        <f>SUMIFS('RCND wo RU''s'!$P:$P,'RCND wo RU''s'!$H:$H,'A6.2-Rate Base RCND Plant'!$C29,'RCND wo RU''s'!$F:$F,"Include")</f>
        <v>2716876.3399999989</v>
      </c>
      <c r="F29" s="64">
        <f t="shared" si="6"/>
        <v>0.46834496815577242</v>
      </c>
      <c r="G29" s="60">
        <f t="shared" si="7"/>
        <v>3084138.9900000039</v>
      </c>
      <c r="H29" s="60">
        <f>SUMIFS('RCND wo RU''s'!$V:$V,'RCND wo RU''s'!$H:$H,'A6.2-Rate Base RCND Plant'!$C29,'RCND wo RU''s'!$F:$F,"Include")</f>
        <v>15398657.229999995</v>
      </c>
      <c r="I29" s="60">
        <f>SUMIFS('RCND wo RU''s'!$W:$W,'RCND wo RU''s'!$H:$H,'A6.2-Rate Base RCND Plant'!$C29,'RCND wo RU''s'!$F:$F,"Include")</f>
        <v>7211883.6300260043</v>
      </c>
    </row>
    <row r="30" spans="1:10">
      <c r="A30" s="25">
        <f t="shared" si="2"/>
        <v>17</v>
      </c>
      <c r="B30" s="34" t="s">
        <v>411</v>
      </c>
      <c r="C30" s="35" t="str">
        <f t="shared" si="5"/>
        <v>379</v>
      </c>
      <c r="D30" s="60">
        <f>SUMIFS('RCND wo RU''s'!$N:$N,'RCND wo RU''s'!$H:$H,'A6.2-Rate Base RCND Plant'!$C30,'RCND wo RU''s'!$F:$F,"Include")</f>
        <v>6101919.8000000007</v>
      </c>
      <c r="E30" s="60">
        <f>SUMIFS('RCND wo RU''s'!$P:$P,'RCND wo RU''s'!$H:$H,'A6.2-Rate Base RCND Plant'!$C30,'RCND wo RU''s'!$F:$F,"Include")</f>
        <v>2062880.9</v>
      </c>
      <c r="F30" s="64">
        <f t="shared" si="6"/>
        <v>0.3380707986361931</v>
      </c>
      <c r="G30" s="60">
        <f t="shared" si="7"/>
        <v>4039038.9000000008</v>
      </c>
      <c r="H30" s="60">
        <f>SUMIFS('RCND wo RU''s'!$V:$V,'RCND wo RU''s'!$H:$H,'A6.2-Rate Base RCND Plant'!$C30,'RCND wo RU''s'!$F:$F,"Include")</f>
        <v>16286594.419999998</v>
      </c>
      <c r="I30" s="60">
        <f>SUMIFS('RCND wo RU''s'!$W:$W,'RCND wo RU''s'!$H:$H,'A6.2-Rate Base RCND Plant'!$C30,'RCND wo RU''s'!$F:$F,"Include")</f>
        <v>5506021.982633166</v>
      </c>
    </row>
    <row r="31" spans="1:10">
      <c r="A31" s="25">
        <f t="shared" si="2"/>
        <v>18</v>
      </c>
      <c r="B31" s="34" t="s">
        <v>412</v>
      </c>
      <c r="C31" s="35" t="str">
        <f t="shared" si="5"/>
        <v>380</v>
      </c>
      <c r="D31" s="60">
        <f>SUMIFS('RCND wo RU''s'!$N:$N,'RCND wo RU''s'!$H:$H,'A6.2-Rate Base RCND Plant'!$C31,'RCND wo RU''s'!$F:$F,"Include")</f>
        <v>199551499.70000008</v>
      </c>
      <c r="E31" s="60">
        <f>SUMIFS('RCND wo RU''s'!$P:$P,'RCND wo RU''s'!$H:$H,'A6.2-Rate Base RCND Plant'!$C31,'RCND wo RU''s'!$F:$F,"Include")</f>
        <v>83665669.060000002</v>
      </c>
      <c r="F31" s="64">
        <f t="shared" si="6"/>
        <v>0.41926855566498139</v>
      </c>
      <c r="G31" s="60">
        <f t="shared" si="7"/>
        <v>115885830.64000008</v>
      </c>
      <c r="H31" s="60">
        <f>SUMIFS('RCND wo RU''s'!$V:$V,'RCND wo RU''s'!$H:$H,'A6.2-Rate Base RCND Plant'!$C31,'RCND wo RU''s'!$F:$F,"Include")</f>
        <v>425554017.54999995</v>
      </c>
      <c r="I31" s="60">
        <f>SUMIFS('RCND wo RU''s'!$W:$W,'RCND wo RU''s'!$H:$H,'A6.2-Rate Base RCND Plant'!$C31,'RCND wo RU''s'!$F:$F,"Include")</f>
        <v>178421418.29561856</v>
      </c>
    </row>
    <row r="32" spans="1:10">
      <c r="A32" s="25">
        <f t="shared" si="2"/>
        <v>19</v>
      </c>
      <c r="B32" s="34" t="s">
        <v>413</v>
      </c>
      <c r="C32" s="35" t="str">
        <f t="shared" si="5"/>
        <v>381</v>
      </c>
      <c r="D32" s="60">
        <f>SUMIFS('RCND wo RU''s'!$N:$N,'RCND wo RU''s'!$H:$H,'A6.2-Rate Base RCND Plant'!$C32,'RCND wo RU''s'!$F:$F,"Include")</f>
        <v>45023394.850000001</v>
      </c>
      <c r="E32" s="60">
        <f>SUMIFS('RCND wo RU''s'!$P:$P,'RCND wo RU''s'!$H:$H,'A6.2-Rate Base RCND Plant'!$C32,'RCND wo RU''s'!$F:$F,"Include")</f>
        <v>7661883.1900000004</v>
      </c>
      <c r="F32" s="64">
        <f t="shared" si="6"/>
        <v>0.1701755990530332</v>
      </c>
      <c r="G32" s="60">
        <f t="shared" si="7"/>
        <v>37361511.660000004</v>
      </c>
      <c r="H32" s="60">
        <f>SUMIFS('RCND wo RU''s'!$V:$V,'RCND wo RU''s'!$H:$H,'A6.2-Rate Base RCND Plant'!$C32,'RCND wo RU''s'!$F:$F,"Include")</f>
        <v>46830818.390000001</v>
      </c>
      <c r="I32" s="60">
        <f>SUMIFS('RCND wo RU''s'!$W:$W,'RCND wo RU''s'!$H:$H,'A6.2-Rate Base RCND Plant'!$C32,'RCND wo RU''s'!$F:$F,"Include")</f>
        <v>7969462.5736620538</v>
      </c>
    </row>
    <row r="33" spans="1:9">
      <c r="A33" s="25">
        <f t="shared" si="2"/>
        <v>20</v>
      </c>
      <c r="B33" s="34" t="s">
        <v>414</v>
      </c>
      <c r="C33" s="35" t="str">
        <f t="shared" si="5"/>
        <v>382</v>
      </c>
      <c r="D33" s="60">
        <f>SUMIFS('RCND wo RU''s'!$N:$N,'RCND wo RU''s'!$H:$H,'A6.2-Rate Base RCND Plant'!$C33,'RCND wo RU''s'!$F:$F,"Include")</f>
        <v>16014461.509999998</v>
      </c>
      <c r="E33" s="60">
        <f>SUMIFS('RCND wo RU''s'!$P:$P,'RCND wo RU''s'!$H:$H,'A6.2-Rate Base RCND Plant'!$C33,'RCND wo RU''s'!$F:$F,"Include")</f>
        <v>651620.03999999992</v>
      </c>
      <c r="F33" s="64">
        <f t="shared" si="6"/>
        <v>4.068947554640568E-2</v>
      </c>
      <c r="G33" s="60">
        <f t="shared" si="7"/>
        <v>15362841.469999999</v>
      </c>
      <c r="H33" s="60">
        <f>SUMIFS('RCND wo RU''s'!$V:$V,'RCND wo RU''s'!$H:$H,'A6.2-Rate Base RCND Plant'!$C33,'RCND wo RU''s'!$F:$F,"Include")</f>
        <v>44577143.560000002</v>
      </c>
      <c r="I33" s="60">
        <f>SUMIFS('RCND wo RU''s'!$W:$W,'RCND wo RU''s'!$H:$H,'A6.2-Rate Base RCND Plant'!$C33,'RCND wo RU''s'!$F:$F,"Include")</f>
        <v>1813820.5928132357</v>
      </c>
    </row>
    <row r="34" spans="1:9">
      <c r="A34" s="25">
        <f t="shared" si="2"/>
        <v>21</v>
      </c>
      <c r="B34" s="34" t="s">
        <v>415</v>
      </c>
      <c r="C34" s="35" t="str">
        <f t="shared" si="5"/>
        <v>383</v>
      </c>
      <c r="D34" s="60">
        <f>SUMIFS('RCND wo RU''s'!$N:$N,'RCND wo RU''s'!$H:$H,'A6.2-Rate Base RCND Plant'!$C34,'RCND wo RU''s'!$F:$F,"Include")</f>
        <v>5336468.08</v>
      </c>
      <c r="E34" s="60">
        <f>SUMIFS('RCND wo RU''s'!$P:$P,'RCND wo RU''s'!$H:$H,'A6.2-Rate Base RCND Plant'!$C34,'RCND wo RU''s'!$F:$F,"Include")</f>
        <v>2690324.6899999995</v>
      </c>
      <c r="F34" s="64">
        <f t="shared" si="6"/>
        <v>0.50413956378429226</v>
      </c>
      <c r="G34" s="60">
        <f t="shared" si="7"/>
        <v>2646143.3900000006</v>
      </c>
      <c r="H34" s="60">
        <f>SUMIFS('RCND wo RU''s'!$V:$V,'RCND wo RU''s'!$H:$H,'A6.2-Rate Base RCND Plant'!$C34,'RCND wo RU''s'!$F:$F,"Include")</f>
        <v>13446220.690000003</v>
      </c>
      <c r="I34" s="60">
        <f>SUMIFS('RCND wo RU''s'!$W:$W,'RCND wo RU''s'!$H:$H,'A6.2-Rate Base RCND Plant'!$C34,'RCND wo RU''s'!$F:$F,"Include")</f>
        <v>6778771.8332039276</v>
      </c>
    </row>
    <row r="35" spans="1:9">
      <c r="A35" s="25">
        <f t="shared" si="2"/>
        <v>22</v>
      </c>
      <c r="B35" s="34" t="s">
        <v>416</v>
      </c>
      <c r="C35" s="35" t="str">
        <f t="shared" si="5"/>
        <v>384</v>
      </c>
      <c r="D35" s="60">
        <f>SUMIFS('RCND wo RU''s'!$N:$N,'RCND wo RU''s'!$H:$H,'A6.2-Rate Base RCND Plant'!$C35,'RCND wo RU''s'!$F:$F,"Include")</f>
        <v>4760342.2</v>
      </c>
      <c r="E35" s="60">
        <f>SUMIFS('RCND wo RU''s'!$P:$P,'RCND wo RU''s'!$H:$H,'A6.2-Rate Base RCND Plant'!$C35,'RCND wo RU''s'!$F:$F,"Include")</f>
        <v>1695675.78</v>
      </c>
      <c r="F35" s="64">
        <f t="shared" si="6"/>
        <v>0.35620879944303163</v>
      </c>
      <c r="G35" s="60">
        <f t="shared" si="7"/>
        <v>3064666.42</v>
      </c>
      <c r="H35" s="60">
        <f>SUMIFS('RCND wo RU''s'!$V:$V,'RCND wo RU''s'!$H:$H,'A6.2-Rate Base RCND Plant'!$C35,'RCND wo RU''s'!$F:$F,"Include")</f>
        <v>12643126.550000004</v>
      </c>
      <c r="I35" s="60">
        <f>SUMIFS('RCND wo RU''s'!$W:$W,'RCND wo RU''s'!$H:$H,'A6.2-Rate Base RCND Plant'!$C35,'RCND wo RU''s'!$F:$F,"Include")</f>
        <v>4503592.9295818172</v>
      </c>
    </row>
    <row r="36" spans="1:9">
      <c r="A36" s="25">
        <f t="shared" si="2"/>
        <v>23</v>
      </c>
      <c r="B36" s="34" t="s">
        <v>417</v>
      </c>
      <c r="C36" s="35" t="str">
        <f t="shared" si="5"/>
        <v>385</v>
      </c>
      <c r="D36" s="60">
        <f>SUMIFS('RCND wo RU''s'!$N:$N,'RCND wo RU''s'!$H:$H,'A6.2-Rate Base RCND Plant'!$C36,'RCND wo RU''s'!$F:$F,"Include")</f>
        <v>2821519.78</v>
      </c>
      <c r="E36" s="60">
        <f>SUMIFS('RCND wo RU''s'!$P:$P,'RCND wo RU''s'!$H:$H,'A6.2-Rate Base RCND Plant'!$C36,'RCND wo RU''s'!$F:$F,"Include")</f>
        <v>1108261.6700000002</v>
      </c>
      <c r="F36" s="64">
        <f t="shared" si="6"/>
        <v>0.39278890683516676</v>
      </c>
      <c r="G36" s="60">
        <f t="shared" si="7"/>
        <v>1713258.1099999996</v>
      </c>
      <c r="H36" s="60">
        <f>SUMIFS('RCND wo RU''s'!$V:$V,'RCND wo RU''s'!$H:$H,'A6.2-Rate Base RCND Plant'!$C36,'RCND wo RU''s'!$F:$F,"Include")</f>
        <v>2821519.78</v>
      </c>
      <c r="I36" s="60">
        <f>SUMIFS('RCND wo RU''s'!$W:$W,'RCND wo RU''s'!$H:$H,'A6.2-Rate Base RCND Plant'!$C36,'RCND wo RU''s'!$F:$F,"Include")</f>
        <v>1108261.6700000004</v>
      </c>
    </row>
    <row r="37" spans="1:9">
      <c r="A37" s="25">
        <f t="shared" si="2"/>
        <v>24</v>
      </c>
      <c r="B37" s="34" t="s">
        <v>418</v>
      </c>
      <c r="C37" s="35" t="str">
        <f t="shared" si="5"/>
        <v>386</v>
      </c>
      <c r="D37" s="60">
        <f>SUMIFS('RCND wo RU''s'!$N:$N,'RCND wo RU''s'!$H:$H,'A6.2-Rate Base RCND Plant'!$C37,'RCND wo RU''s'!$F:$F,"Include")</f>
        <v>0</v>
      </c>
      <c r="E37" s="60">
        <f>SUMIFS('RCND wo RU''s'!$P:$P,'RCND wo RU''s'!$H:$H,'A6.2-Rate Base RCND Plant'!$C37,'RCND wo RU''s'!$F:$F,"Include")</f>
        <v>0</v>
      </c>
      <c r="F37" s="64">
        <f t="shared" si="6"/>
        <v>0</v>
      </c>
      <c r="G37" s="60">
        <f t="shared" si="7"/>
        <v>0</v>
      </c>
      <c r="H37" s="60">
        <f>SUMIFS('RCND wo RU''s'!$V:$V,'RCND wo RU''s'!$H:$H,'A6.2-Rate Base RCND Plant'!$C37,'RCND wo RU''s'!$F:$F,"Include")</f>
        <v>0</v>
      </c>
      <c r="I37" s="60">
        <f>SUMIFS('RCND wo RU''s'!$W:$W,'RCND wo RU''s'!$H:$H,'A6.2-Rate Base RCND Plant'!$C37,'RCND wo RU''s'!$F:$F,"Include")</f>
        <v>0</v>
      </c>
    </row>
    <row r="38" spans="1:9">
      <c r="A38" s="25">
        <f t="shared" si="2"/>
        <v>25</v>
      </c>
      <c r="B38" s="34" t="s">
        <v>419</v>
      </c>
      <c r="C38" s="35" t="str">
        <f t="shared" si="5"/>
        <v>387</v>
      </c>
      <c r="D38" s="37">
        <f>SUMIFS('RCND wo RU''s'!$N:$N,'RCND wo RU''s'!$H:$H,'A6.2-Rate Base RCND Plant'!$C38,'RCND wo RU''s'!$F:$F,"Include")</f>
        <v>2351320.3199999994</v>
      </c>
      <c r="E38" s="37">
        <f>SUMIFS('RCND wo RU''s'!$P:$P,'RCND wo RU''s'!$H:$H,'A6.2-Rate Base RCND Plant'!$C38,'RCND wo RU''s'!$F:$F,"Include")</f>
        <v>1676009.8800000001</v>
      </c>
      <c r="F38" s="38">
        <f>IFERROR(E38/D38,0)</f>
        <v>0.71279521796502854</v>
      </c>
      <c r="G38" s="37">
        <f>D38-E38</f>
        <v>675310.43999999925</v>
      </c>
      <c r="H38" s="37">
        <f>SUMIFS('RCND wo RU''s'!$V:$V,'RCND wo RU''s'!$H:$H,'A6.2-Rate Base RCND Plant'!$C38,'RCND wo RU''s'!$F:$F,"Include")</f>
        <v>2351320.3199999994</v>
      </c>
      <c r="I38" s="37">
        <f>SUMIFS('RCND wo RU''s'!$W:$W,'RCND wo RU''s'!$H:$H,'A6.2-Rate Base RCND Plant'!$C38,'RCND wo RU''s'!$F:$F,"Include")</f>
        <v>1676009.8800000008</v>
      </c>
    </row>
    <row r="39" spans="1:9">
      <c r="A39" s="25">
        <f t="shared" si="2"/>
        <v>26</v>
      </c>
      <c r="B39" s="34" t="s">
        <v>420</v>
      </c>
      <c r="D39" s="39">
        <f>SUM(D25:D38)</f>
        <v>561844735.94000018</v>
      </c>
      <c r="E39" s="39">
        <f>SUM(E25:E38)</f>
        <v>214282267.57999998</v>
      </c>
      <c r="F39" s="40"/>
      <c r="G39" s="39">
        <f t="shared" si="0"/>
        <v>347562468.36000019</v>
      </c>
      <c r="H39" s="39">
        <f>SUM(H25:H38)</f>
        <v>1677489423.1499999</v>
      </c>
      <c r="I39" s="39">
        <f>SUM(I25:I38)</f>
        <v>657685465.88226259</v>
      </c>
    </row>
    <row r="40" spans="1:9">
      <c r="A40" s="25"/>
      <c r="B40" s="17"/>
      <c r="C40" s="18"/>
      <c r="D40" s="44"/>
      <c r="G40" s="34">
        <f t="shared" si="0"/>
        <v>0</v>
      </c>
    </row>
    <row r="41" spans="1:9">
      <c r="A41" s="25"/>
      <c r="B41" s="17" t="s">
        <v>421</v>
      </c>
      <c r="C41" s="18"/>
      <c r="D41" s="44"/>
      <c r="G41" s="34">
        <f t="shared" si="0"/>
        <v>0</v>
      </c>
    </row>
    <row r="42" spans="1:9">
      <c r="A42" s="25">
        <f>A39+1</f>
        <v>27</v>
      </c>
      <c r="B42" s="34" t="s">
        <v>422</v>
      </c>
      <c r="C42" s="35" t="str">
        <f t="shared" ref="C42:C52" si="8">RIGHT(B42,3)</f>
        <v>389</v>
      </c>
      <c r="D42" s="36">
        <f>SUMIFS('RCND wo RU''s'!$N:$N,'RCND wo RU''s'!$H:$H,'A6.2-Rate Base RCND Plant'!$C42,'RCND wo RU''s'!$F:$F,"Include")</f>
        <v>1806700.99</v>
      </c>
      <c r="E42" s="36">
        <f>SUMIFS('RCND wo RU''s'!$P:$P,'RCND wo RU''s'!$H:$H,'A6.2-Rate Base RCND Plant'!$C42,'RCND wo RU''s'!$F:$F,"Include")</f>
        <v>111381.43</v>
      </c>
      <c r="F42" s="63">
        <f>IFERROR(E42/D42,0)</f>
        <v>6.1649066788854748E-2</v>
      </c>
      <c r="G42" s="36">
        <f>D42-E42</f>
        <v>1695319.56</v>
      </c>
      <c r="H42" s="36">
        <f>SUMIFS('RCND wo RU''s'!$V:$V,'RCND wo RU''s'!$H:$H,'A6.2-Rate Base RCND Plant'!$C42,'RCND wo RU''s'!$F:$F,"Include")</f>
        <v>1806700.99</v>
      </c>
      <c r="I42" s="36">
        <f>SUMIFS('RCND wo RU''s'!$W:$W,'RCND wo RU''s'!$H:$H,'A6.2-Rate Base RCND Plant'!$C42,'RCND wo RU''s'!$F:$F,"Include")</f>
        <v>111381.43000000002</v>
      </c>
    </row>
    <row r="43" spans="1:9">
      <c r="A43" s="25">
        <f t="shared" si="2"/>
        <v>28</v>
      </c>
      <c r="B43" s="34" t="s">
        <v>423</v>
      </c>
      <c r="C43" s="35" t="str">
        <f t="shared" si="8"/>
        <v>390</v>
      </c>
      <c r="D43" s="60">
        <f>SUMIFS('RCND wo RU''s'!$N:$N,'RCND wo RU''s'!$H:$H,'A6.2-Rate Base RCND Plant'!$C43,'RCND wo RU''s'!$F:$F,"Include")</f>
        <v>25040579.18999999</v>
      </c>
      <c r="E43" s="60">
        <f>SUMIFS('RCND wo RU''s'!$P:$P,'RCND wo RU''s'!$H:$H,'A6.2-Rate Base RCND Plant'!$C43,'RCND wo RU''s'!$F:$F,"Include")</f>
        <v>6236231.4300000006</v>
      </c>
      <c r="F43" s="64">
        <f t="shared" ref="F43:F51" si="9">IFERROR(E43/D43,0)</f>
        <v>0.24904501540006124</v>
      </c>
      <c r="G43" s="60">
        <f t="shared" ref="G43:G51" si="10">D43-E43</f>
        <v>18804347.75999999</v>
      </c>
      <c r="H43" s="60">
        <f>SUMIFS('RCND wo RU''s'!$V:$V,'RCND wo RU''s'!$H:$H,'A6.2-Rate Base RCND Plant'!$C43,'RCND wo RU''s'!$F:$F,"Include")</f>
        <v>30736997.27</v>
      </c>
      <c r="I43" s="60">
        <f>SUMIFS('RCND wo RU''s'!$W:$W,'RCND wo RU''s'!$H:$H,'A6.2-Rate Base RCND Plant'!$C43,'RCND wo RU''s'!$F:$F,"Include")</f>
        <v>7654895.9584587915</v>
      </c>
    </row>
    <row r="44" spans="1:9">
      <c r="A44" s="25">
        <f t="shared" si="2"/>
        <v>29</v>
      </c>
      <c r="B44" s="34" t="s">
        <v>424</v>
      </c>
      <c r="C44" s="35" t="str">
        <f t="shared" si="8"/>
        <v>391</v>
      </c>
      <c r="D44" s="60">
        <f>SUMIFS('RCND wo RU''s'!$N:$N,'RCND wo RU''s'!$H:$H,'A6.2-Rate Base RCND Plant'!$C44,'RCND wo RU''s'!$F:$F,"Include")</f>
        <v>5019962.9700000007</v>
      </c>
      <c r="E44" s="60">
        <f>SUMIFS('RCND wo RU''s'!$P:$P,'RCND wo RU''s'!$H:$H,'A6.2-Rate Base RCND Plant'!$C44,'RCND wo RU''s'!$F:$F,"Include")</f>
        <v>2769245.5799999996</v>
      </c>
      <c r="F44" s="64">
        <f t="shared" si="9"/>
        <v>0.55164661503469203</v>
      </c>
      <c r="G44" s="60">
        <f t="shared" si="10"/>
        <v>2250717.3900000011</v>
      </c>
      <c r="H44" s="60">
        <f>SUMIFS('RCND wo RU''s'!$V:$V,'RCND wo RU''s'!$H:$H,'A6.2-Rate Base RCND Plant'!$C44,'RCND wo RU''s'!$F:$F,"Include")</f>
        <v>5019962.9700000007</v>
      </c>
      <c r="I44" s="60">
        <f>SUMIFS('RCND wo RU''s'!$W:$W,'RCND wo RU''s'!$H:$H,'A6.2-Rate Base RCND Plant'!$C44,'RCND wo RU''s'!$F:$F,"Include")</f>
        <v>2769245.5799999987</v>
      </c>
    </row>
    <row r="45" spans="1:9">
      <c r="A45" s="25">
        <f t="shared" si="2"/>
        <v>30</v>
      </c>
      <c r="B45" s="45" t="s">
        <v>425</v>
      </c>
      <c r="C45" s="35" t="str">
        <f t="shared" si="8"/>
        <v>392</v>
      </c>
      <c r="D45" s="60">
        <f>SUMIFS('RCND wo RU''s'!$N:$N,'RCND wo RU''s'!$H:$H,'A6.2-Rate Base RCND Plant'!$C45,'RCND wo RU''s'!$F:$F,"Include")</f>
        <v>19402952.550000012</v>
      </c>
      <c r="E45" s="60">
        <f>SUMIFS('RCND wo RU''s'!$P:$P,'RCND wo RU''s'!$H:$H,'A6.2-Rate Base RCND Plant'!$C45,'RCND wo RU''s'!$F:$F,"Include")</f>
        <v>8378833.4000000013</v>
      </c>
      <c r="F45" s="64">
        <f t="shared" si="9"/>
        <v>0.43183290679129122</v>
      </c>
      <c r="G45" s="60">
        <f t="shared" si="10"/>
        <v>11024119.15000001</v>
      </c>
      <c r="H45" s="60">
        <f>SUMIFS('RCND wo RU''s'!$V:$V,'RCND wo RU''s'!$H:$H,'A6.2-Rate Base RCND Plant'!$C45,'RCND wo RU''s'!$F:$F,"Include")</f>
        <v>19402952.550000012</v>
      </c>
      <c r="I45" s="60">
        <f>SUMIFS('RCND wo RU''s'!$W:$W,'RCND wo RU''s'!$H:$H,'A6.2-Rate Base RCND Plant'!$C45,'RCND wo RU''s'!$F:$F,"Include")</f>
        <v>8378833.3999999948</v>
      </c>
    </row>
    <row r="46" spans="1:9">
      <c r="A46" s="25">
        <f t="shared" si="2"/>
        <v>31</v>
      </c>
      <c r="B46" s="34" t="s">
        <v>426</v>
      </c>
      <c r="C46" s="35" t="str">
        <f t="shared" si="8"/>
        <v>393</v>
      </c>
      <c r="D46" s="60">
        <f>SUMIFS('RCND wo RU''s'!$N:$N,'RCND wo RU''s'!$H:$H,'A6.2-Rate Base RCND Plant'!$C46,'RCND wo RU''s'!$F:$F,"Include")</f>
        <v>343850.05000000005</v>
      </c>
      <c r="E46" s="60">
        <f>SUMIFS('RCND wo RU''s'!$P:$P,'RCND wo RU''s'!$H:$H,'A6.2-Rate Base RCND Plant'!$C46,'RCND wo RU''s'!$F:$F,"Include")</f>
        <v>162207.85</v>
      </c>
      <c r="F46" s="64">
        <f t="shared" si="9"/>
        <v>0.47174007972370507</v>
      </c>
      <c r="G46" s="60">
        <f t="shared" si="10"/>
        <v>181642.20000000004</v>
      </c>
      <c r="H46" s="60">
        <f>SUMIFS('RCND wo RU''s'!$V:$V,'RCND wo RU''s'!$H:$H,'A6.2-Rate Base RCND Plant'!$C46,'RCND wo RU''s'!$F:$F,"Include")</f>
        <v>343850.05000000005</v>
      </c>
      <c r="I46" s="60">
        <f>SUMIFS('RCND wo RU''s'!$W:$W,'RCND wo RU''s'!$H:$H,'A6.2-Rate Base RCND Plant'!$C46,'RCND wo RU''s'!$F:$F,"Include")</f>
        <v>162207.84999999998</v>
      </c>
    </row>
    <row r="47" spans="1:9">
      <c r="A47" s="25">
        <f t="shared" si="2"/>
        <v>32</v>
      </c>
      <c r="B47" s="34" t="s">
        <v>427</v>
      </c>
      <c r="C47" s="35" t="str">
        <f t="shared" si="8"/>
        <v>394</v>
      </c>
      <c r="D47" s="60">
        <f>SUMIFS('RCND wo RU''s'!$N:$N,'RCND wo RU''s'!$H:$H,'A6.2-Rate Base RCND Plant'!$C47,'RCND wo RU''s'!$F:$F,"Include")</f>
        <v>9005143.5900000036</v>
      </c>
      <c r="E47" s="60">
        <f>SUMIFS('RCND wo RU''s'!$P:$P,'RCND wo RU''s'!$H:$H,'A6.2-Rate Base RCND Plant'!$C47,'RCND wo RU''s'!$F:$F,"Include")</f>
        <v>3127131.68</v>
      </c>
      <c r="F47" s="64">
        <f t="shared" si="9"/>
        <v>0.34726061264282393</v>
      </c>
      <c r="G47" s="60">
        <f t="shared" si="10"/>
        <v>5878011.9100000039</v>
      </c>
      <c r="H47" s="60">
        <f>SUMIFS('RCND wo RU''s'!$V:$V,'RCND wo RU''s'!$H:$H,'A6.2-Rate Base RCND Plant'!$C47,'RCND wo RU''s'!$F:$F,"Include")</f>
        <v>9005143.5900000036</v>
      </c>
      <c r="I47" s="60">
        <f>SUMIFS('RCND wo RU''s'!$W:$W,'RCND wo RU''s'!$H:$H,'A6.2-Rate Base RCND Plant'!$C47,'RCND wo RU''s'!$F:$F,"Include")</f>
        <v>3127131.6799999978</v>
      </c>
    </row>
    <row r="48" spans="1:9">
      <c r="A48" s="25">
        <f t="shared" si="2"/>
        <v>33</v>
      </c>
      <c r="B48" s="34" t="s">
        <v>428</v>
      </c>
      <c r="C48" s="35" t="str">
        <f t="shared" si="8"/>
        <v>395</v>
      </c>
      <c r="D48" s="60">
        <f>SUMIFS('RCND wo RU''s'!$N:$N,'RCND wo RU''s'!$H:$H,'A6.2-Rate Base RCND Plant'!$C48,'RCND wo RU''s'!$F:$F,"Include")</f>
        <v>33141.479999999996</v>
      </c>
      <c r="E48" s="60">
        <f>SUMIFS('RCND wo RU''s'!$P:$P,'RCND wo RU''s'!$H:$H,'A6.2-Rate Base RCND Plant'!$C48,'RCND wo RU''s'!$F:$F,"Include")</f>
        <v>9922.590000000002</v>
      </c>
      <c r="F48" s="64">
        <f t="shared" si="9"/>
        <v>0.29940093200424372</v>
      </c>
      <c r="G48" s="60">
        <f t="shared" si="10"/>
        <v>23218.889999999992</v>
      </c>
      <c r="H48" s="60">
        <f>SUMIFS('RCND wo RU''s'!$V:$V,'RCND wo RU''s'!$H:$H,'A6.2-Rate Base RCND Plant'!$C48,'RCND wo RU''s'!$F:$F,"Include")</f>
        <v>33141.479999999996</v>
      </c>
      <c r="I48" s="60">
        <f>SUMIFS('RCND wo RU''s'!$W:$W,'RCND wo RU''s'!$H:$H,'A6.2-Rate Base RCND Plant'!$C48,'RCND wo RU''s'!$F:$F,"Include")</f>
        <v>9922.5900000000038</v>
      </c>
    </row>
    <row r="49" spans="1:9">
      <c r="A49" s="25">
        <f t="shared" si="2"/>
        <v>34</v>
      </c>
      <c r="B49" s="34" t="s">
        <v>429</v>
      </c>
      <c r="C49" s="35" t="str">
        <f t="shared" si="8"/>
        <v>396</v>
      </c>
      <c r="D49" s="60">
        <f>SUMIFS('RCND wo RU''s'!$N:$N,'RCND wo RU''s'!$H:$H,'A6.2-Rate Base RCND Plant'!$C49,'RCND wo RU''s'!$F:$F,"Include")</f>
        <v>3800165.7199999983</v>
      </c>
      <c r="E49" s="60">
        <f>SUMIFS('RCND wo RU''s'!$P:$P,'RCND wo RU''s'!$H:$H,'A6.2-Rate Base RCND Plant'!$C49,'RCND wo RU''s'!$F:$F,"Include")</f>
        <v>2063393.9899999998</v>
      </c>
      <c r="F49" s="64">
        <f t="shared" si="9"/>
        <v>0.54297473900690851</v>
      </c>
      <c r="G49" s="60">
        <f t="shared" si="10"/>
        <v>1736771.7299999986</v>
      </c>
      <c r="H49" s="60">
        <f>SUMIFS('RCND wo RU''s'!$V:$V,'RCND wo RU''s'!$H:$H,'A6.2-Rate Base RCND Plant'!$C49,'RCND wo RU''s'!$F:$F,"Include")</f>
        <v>3800165.7199999983</v>
      </c>
      <c r="I49" s="60">
        <f>SUMIFS('RCND wo RU''s'!$W:$W,'RCND wo RU''s'!$H:$H,'A6.2-Rate Base RCND Plant'!$C49,'RCND wo RU''s'!$F:$F,"Include")</f>
        <v>2063393.9900000009</v>
      </c>
    </row>
    <row r="50" spans="1:9">
      <c r="A50" s="25">
        <f t="shared" si="2"/>
        <v>35</v>
      </c>
      <c r="B50" s="45" t="s">
        <v>430</v>
      </c>
      <c r="C50" s="35" t="str">
        <f t="shared" si="8"/>
        <v>397</v>
      </c>
      <c r="D50" s="60">
        <f>SUMIFS('RCND wo RU''s'!$N:$N,'RCND wo RU''s'!$H:$H,'A6.2-Rate Base RCND Plant'!$C50,'RCND wo RU''s'!$F:$F,"Include")</f>
        <v>4330268.4400000004</v>
      </c>
      <c r="E50" s="60">
        <f>SUMIFS('RCND wo RU''s'!$P:$P,'RCND wo RU''s'!$H:$H,'A6.2-Rate Base RCND Plant'!$C50,'RCND wo RU''s'!$F:$F,"Include")</f>
        <v>1961120.81</v>
      </c>
      <c r="F50" s="64">
        <f t="shared" si="9"/>
        <v>0.45288665983949944</v>
      </c>
      <c r="G50" s="60">
        <f t="shared" si="10"/>
        <v>2369147.6300000004</v>
      </c>
      <c r="H50" s="60">
        <f>SUMIFS('RCND wo RU''s'!$V:$V,'RCND wo RU''s'!$H:$H,'A6.2-Rate Base RCND Plant'!$C50,'RCND wo RU''s'!$F:$F,"Include")</f>
        <v>4330268.4400000004</v>
      </c>
      <c r="I50" s="60">
        <f>SUMIFS('RCND wo RU''s'!$W:$W,'RCND wo RU''s'!$H:$H,'A6.2-Rate Base RCND Plant'!$C50,'RCND wo RU''s'!$F:$F,"Include")</f>
        <v>1961120.8099999998</v>
      </c>
    </row>
    <row r="51" spans="1:9">
      <c r="A51" s="25">
        <f t="shared" si="2"/>
        <v>36</v>
      </c>
      <c r="B51" s="34" t="s">
        <v>431</v>
      </c>
      <c r="C51" s="35" t="str">
        <f t="shared" si="8"/>
        <v>398</v>
      </c>
      <c r="D51" s="60">
        <f>SUMIFS('RCND wo RU''s'!$N:$N,'RCND wo RU''s'!$H:$H,'A6.2-Rate Base RCND Plant'!$C51,'RCND wo RU''s'!$F:$F,"Include")</f>
        <v>167956.11</v>
      </c>
      <c r="E51" s="60">
        <f>SUMIFS('RCND wo RU''s'!$P:$P,'RCND wo RU''s'!$H:$H,'A6.2-Rate Base RCND Plant'!$C51,'RCND wo RU''s'!$F:$F,"Include")</f>
        <v>40937.839999999989</v>
      </c>
      <c r="F51" s="64">
        <f t="shared" si="9"/>
        <v>0.24374129646131953</v>
      </c>
      <c r="G51" s="60">
        <f t="shared" si="10"/>
        <v>127018.26999999999</v>
      </c>
      <c r="H51" s="60">
        <f>SUMIFS('RCND wo RU''s'!$V:$V,'RCND wo RU''s'!$H:$H,'A6.2-Rate Base RCND Plant'!$C51,'RCND wo RU''s'!$F:$F,"Include")</f>
        <v>167956.11</v>
      </c>
      <c r="I51" s="60">
        <f>SUMIFS('RCND wo RU''s'!$W:$W,'RCND wo RU''s'!$H:$H,'A6.2-Rate Base RCND Plant'!$C51,'RCND wo RU''s'!$F:$F,"Include")</f>
        <v>40937.839999999997</v>
      </c>
    </row>
    <row r="52" spans="1:9">
      <c r="A52" s="25">
        <f t="shared" si="2"/>
        <v>37</v>
      </c>
      <c r="B52" s="34" t="s">
        <v>432</v>
      </c>
      <c r="C52" s="35" t="str">
        <f t="shared" si="8"/>
        <v>399</v>
      </c>
      <c r="D52" s="37">
        <f>SUMIFS('RCND wo RU''s'!$N:$N,'RCND wo RU''s'!$H:$H,'A6.2-Rate Base RCND Plant'!$C52,'RCND wo RU''s'!$F:$F,"Include")</f>
        <v>0</v>
      </c>
      <c r="E52" s="37">
        <f>SUMIFS('RCND wo RU''s'!$P:$P,'RCND wo RU''s'!$H:$H,'A6.2-Rate Base RCND Plant'!$C52,'RCND wo RU''s'!$F:$F,"Include")</f>
        <v>0</v>
      </c>
      <c r="F52" s="38">
        <f>IFERROR(E52/D52,0)</f>
        <v>0</v>
      </c>
      <c r="G52" s="37">
        <f>D52-E52</f>
        <v>0</v>
      </c>
      <c r="H52" s="37">
        <f>SUMIFS('RCND wo RU''s'!$V:$V,'RCND wo RU''s'!$H:$H,'A6.2-Rate Base RCND Plant'!$C52,'RCND wo RU''s'!$F:$F,"Include")</f>
        <v>0</v>
      </c>
      <c r="I52" s="37">
        <f>SUMIFS('RCND wo RU''s'!$W:$W,'RCND wo RU''s'!$H:$H,'A6.2-Rate Base RCND Plant'!$C52,'RCND wo RU''s'!$F:$F,"Include")</f>
        <v>0</v>
      </c>
    </row>
    <row r="53" spans="1:9">
      <c r="A53" s="25">
        <f t="shared" si="2"/>
        <v>38</v>
      </c>
      <c r="B53" s="34" t="s">
        <v>433</v>
      </c>
      <c r="D53" s="39">
        <f>SUM(D42:D51)</f>
        <v>68950721.090000004</v>
      </c>
      <c r="E53" s="39">
        <f>SUM(E42:E51)</f>
        <v>24860406.599999998</v>
      </c>
      <c r="F53" s="40"/>
      <c r="G53" s="39">
        <f>SUM(G42:G51)</f>
        <v>44090314.49000001</v>
      </c>
      <c r="H53" s="39">
        <f>SUM(H42:H51)</f>
        <v>74647139.170000002</v>
      </c>
      <c r="I53" s="39">
        <f>SUM(I42:I51)</f>
        <v>26279071.128458787</v>
      </c>
    </row>
    <row r="54" spans="1:9">
      <c r="A54" s="25"/>
      <c r="D54" s="44"/>
      <c r="E54" s="41"/>
      <c r="F54" s="42"/>
      <c r="G54" s="41"/>
      <c r="H54" s="41"/>
      <c r="I54" s="41"/>
    </row>
    <row r="55" spans="1:9" ht="13.5" thickBot="1">
      <c r="A55" s="25">
        <f>A53+1</f>
        <v>39</v>
      </c>
      <c r="B55" s="34" t="s">
        <v>434</v>
      </c>
      <c r="D55" s="46">
        <f>D12+D22+D39+D53</f>
        <v>658550661.53000021</v>
      </c>
      <c r="E55" s="46">
        <f>E12+E22+E39+E53</f>
        <v>252432211.91999999</v>
      </c>
      <c r="F55" s="47"/>
      <c r="G55" s="46">
        <f>G12+G22+G39+G53</f>
        <v>406118449.61000019</v>
      </c>
      <c r="H55" s="46">
        <f>H12+H22+H39+H53</f>
        <v>1823302428.73</v>
      </c>
      <c r="I55" s="46">
        <f>I12+I22+I39+I53</f>
        <v>718675969.68657923</v>
      </c>
    </row>
    <row r="56" spans="1:9" ht="13.5" thickTop="1">
      <c r="D56" s="48"/>
      <c r="E56" s="49"/>
      <c r="F56" s="50"/>
      <c r="G56" s="49"/>
      <c r="H56" s="49"/>
      <c r="I56" s="51"/>
    </row>
    <row r="57" spans="1:9">
      <c r="A57" s="25">
        <f>A55+1</f>
        <v>40</v>
      </c>
      <c r="B57" s="52" t="s">
        <v>435</v>
      </c>
      <c r="C57" s="53"/>
      <c r="D57" s="48"/>
      <c r="G57" s="34" t="s">
        <v>436</v>
      </c>
      <c r="H57" s="49"/>
      <c r="I57" s="39">
        <f>I55</f>
        <v>718675969.68657923</v>
      </c>
    </row>
    <row r="58" spans="1:9">
      <c r="A58" s="25">
        <f>A57+1</f>
        <v>41</v>
      </c>
      <c r="B58" s="52" t="s">
        <v>437</v>
      </c>
      <c r="C58" s="53"/>
      <c r="D58" s="48"/>
      <c r="G58" s="34" t="s">
        <v>438</v>
      </c>
      <c r="I58" s="54">
        <v>-43951102.704065695</v>
      </c>
    </row>
    <row r="59" spans="1:9">
      <c r="A59" s="25">
        <f>A58+1</f>
        <v>42</v>
      </c>
      <c r="B59" s="52" t="s">
        <v>439</v>
      </c>
      <c r="C59" s="53"/>
      <c r="D59" s="48"/>
      <c r="G59" s="34" t="s">
        <v>440</v>
      </c>
      <c r="I59" s="39">
        <f>I57+I58</f>
        <v>674724866.98251355</v>
      </c>
    </row>
    <row r="60" spans="1:9">
      <c r="A60" s="25">
        <f>A59+1</f>
        <v>43</v>
      </c>
      <c r="B60" s="52" t="s">
        <v>441</v>
      </c>
      <c r="C60" s="53"/>
      <c r="D60" s="48"/>
      <c r="G60" s="34" t="s">
        <v>442</v>
      </c>
      <c r="I60" s="54">
        <v>244924023.29593432</v>
      </c>
    </row>
    <row r="61" spans="1:9">
      <c r="A61" s="25">
        <f>A60+1</f>
        <v>44</v>
      </c>
      <c r="B61" s="52" t="s">
        <v>443</v>
      </c>
      <c r="C61" s="53"/>
      <c r="D61" s="48"/>
      <c r="G61" s="34" t="s">
        <v>444</v>
      </c>
      <c r="I61" s="55">
        <f>IFERROR(I59/I60, 0)</f>
        <v>2.7548333475122764</v>
      </c>
    </row>
    <row r="62" spans="1:9">
      <c r="D62" s="48"/>
    </row>
    <row r="63" spans="1:9">
      <c r="A63" s="24" t="s">
        <v>445</v>
      </c>
    </row>
    <row r="64" spans="1:9">
      <c r="A64" s="56" t="s">
        <v>446</v>
      </c>
      <c r="B64" s="71" t="s">
        <v>447</v>
      </c>
      <c r="C64" s="71"/>
      <c r="D64" s="71"/>
      <c r="E64" s="71"/>
      <c r="F64" s="71"/>
      <c r="G64" s="71"/>
      <c r="H64" s="71"/>
      <c r="I64" s="71"/>
    </row>
    <row r="65" spans="1:9">
      <c r="A65" s="56"/>
      <c r="B65" s="71"/>
      <c r="C65" s="71"/>
      <c r="D65" s="71"/>
      <c r="E65" s="71"/>
      <c r="F65" s="71"/>
      <c r="G65" s="71"/>
      <c r="H65" s="71"/>
      <c r="I65" s="71"/>
    </row>
    <row r="66" spans="1:9">
      <c r="B66" s="71"/>
      <c r="C66" s="71"/>
      <c r="D66" s="71"/>
      <c r="E66" s="71"/>
      <c r="F66" s="71"/>
      <c r="G66" s="71"/>
      <c r="H66" s="71"/>
      <c r="I66" s="71"/>
    </row>
    <row r="67" spans="1:9">
      <c r="B67" s="71"/>
      <c r="C67" s="71"/>
      <c r="D67" s="71"/>
      <c r="E67" s="71"/>
      <c r="F67" s="71"/>
      <c r="G67" s="71"/>
      <c r="H67" s="71"/>
      <c r="I67" s="71"/>
    </row>
    <row r="68" spans="1:9">
      <c r="B68" s="71"/>
      <c r="C68" s="71"/>
      <c r="D68" s="71"/>
      <c r="E68" s="71"/>
      <c r="F68" s="71"/>
      <c r="G68" s="71"/>
      <c r="H68" s="71"/>
      <c r="I68" s="71"/>
    </row>
  </sheetData>
  <mergeCells count="1">
    <mergeCell ref="B64:I68"/>
  </mergeCells>
  <pageMargins left="0.5" right="0.5" top="0.5" bottom="0.5" header="0.3" footer="0.3"/>
  <pageSetup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B11AB-6182-4534-852B-70FB0935F77D}">
  <dimension ref="B2:G34"/>
  <sheetViews>
    <sheetView workbookViewId="0">
      <selection activeCell="B2" sqref="B2"/>
    </sheetView>
  </sheetViews>
  <sheetFormatPr defaultRowHeight="15"/>
  <cols>
    <col min="2" max="2" width="13.42578125" bestFit="1" customWidth="1"/>
    <col min="3" max="3" width="19.7109375" bestFit="1" customWidth="1"/>
    <col min="4" max="4" width="15.5703125" bestFit="1" customWidth="1"/>
    <col min="5" max="5" width="34.28515625" bestFit="1" customWidth="1"/>
    <col min="6" max="6" width="17.28515625" bestFit="1" customWidth="1"/>
    <col min="7" max="7" width="19" bestFit="1" customWidth="1"/>
  </cols>
  <sheetData>
    <row r="2" spans="2:7">
      <c r="B2" s="67" t="s">
        <v>4</v>
      </c>
      <c r="C2" t="s">
        <v>486</v>
      </c>
    </row>
    <row r="4" spans="2:7">
      <c r="B4" s="67" t="s">
        <v>450</v>
      </c>
      <c r="C4" t="s">
        <v>451</v>
      </c>
      <c r="D4" t="s">
        <v>452</v>
      </c>
      <c r="E4" t="s">
        <v>453</v>
      </c>
      <c r="F4" t="s">
        <v>454</v>
      </c>
      <c r="G4" t="s">
        <v>455</v>
      </c>
    </row>
    <row r="5" spans="2:7">
      <c r="B5" s="65" t="s">
        <v>456</v>
      </c>
      <c r="C5" s="66">
        <v>370542.08999999997</v>
      </c>
      <c r="D5" s="66">
        <v>66997.27</v>
      </c>
      <c r="E5" s="66">
        <v>303544.81999999995</v>
      </c>
      <c r="F5" s="66">
        <v>370542.08999999997</v>
      </c>
      <c r="G5" s="66">
        <v>66997.27</v>
      </c>
    </row>
    <row r="6" spans="2:7">
      <c r="B6" s="65" t="s">
        <v>457</v>
      </c>
      <c r="C6" s="66">
        <v>1430079.46</v>
      </c>
      <c r="D6" s="66">
        <v>321807.8</v>
      </c>
      <c r="E6" s="66">
        <v>1108271.6599999999</v>
      </c>
      <c r="F6" s="66">
        <v>1430079.46</v>
      </c>
      <c r="G6" s="66">
        <v>321807.8</v>
      </c>
    </row>
    <row r="7" spans="2:7">
      <c r="B7" s="65" t="s">
        <v>458</v>
      </c>
      <c r="C7" s="66">
        <v>102605.64</v>
      </c>
      <c r="D7" s="66">
        <v>46992.36</v>
      </c>
      <c r="E7" s="66">
        <v>55613.279999999999</v>
      </c>
      <c r="F7" s="66">
        <v>102605.64</v>
      </c>
      <c r="G7" s="66">
        <v>46992.36</v>
      </c>
    </row>
    <row r="8" spans="2:7">
      <c r="B8" s="65" t="s">
        <v>459</v>
      </c>
      <c r="C8" s="66">
        <v>21626.02</v>
      </c>
      <c r="D8" s="66">
        <v>8497.0400000000009</v>
      </c>
      <c r="E8" s="66">
        <v>13128.98</v>
      </c>
      <c r="F8" s="66">
        <v>43686.520000000004</v>
      </c>
      <c r="G8" s="66">
        <v>17164.790742855137</v>
      </c>
    </row>
    <row r="9" spans="2:7">
      <c r="B9" s="65" t="s">
        <v>460</v>
      </c>
      <c r="C9" s="66">
        <v>22186184.390000001</v>
      </c>
      <c r="D9" s="66">
        <v>11030946.800000001</v>
      </c>
      <c r="E9" s="66">
        <v>11155237.59</v>
      </c>
      <c r="F9" s="66">
        <v>57724423.489999995</v>
      </c>
      <c r="G9" s="66">
        <v>28700520.710801698</v>
      </c>
    </row>
    <row r="10" spans="2:7">
      <c r="B10" s="65" t="s">
        <v>461</v>
      </c>
      <c r="C10" s="66">
        <v>3460585.67</v>
      </c>
      <c r="D10" s="66">
        <v>1650271.9700000002</v>
      </c>
      <c r="E10" s="66">
        <v>1810313.7000000004</v>
      </c>
      <c r="F10" s="66">
        <v>11310947.98</v>
      </c>
      <c r="G10" s="66">
        <v>5393925.2443133779</v>
      </c>
    </row>
    <row r="11" spans="2:7">
      <c r="B11" s="65" t="s">
        <v>462</v>
      </c>
      <c r="C11" s="66">
        <v>183581.23</v>
      </c>
      <c r="D11" s="66">
        <v>164024.5</v>
      </c>
      <c r="E11" s="66">
        <v>19556.73000000001</v>
      </c>
      <c r="F11" s="66">
        <v>183581.23</v>
      </c>
      <c r="G11" s="66">
        <v>164024.5</v>
      </c>
    </row>
    <row r="12" spans="2:7">
      <c r="B12" s="65" t="s">
        <v>463</v>
      </c>
      <c r="C12" s="66">
        <v>516419.22</v>
      </c>
      <c r="D12" s="66">
        <v>-8918.1099999999988</v>
      </c>
      <c r="E12" s="66">
        <v>525337.33000000007</v>
      </c>
      <c r="F12" s="66">
        <v>516419.22</v>
      </c>
      <c r="G12" s="66">
        <v>-8918.1099999999988</v>
      </c>
    </row>
    <row r="13" spans="2:7">
      <c r="B13" s="65" t="s">
        <v>464</v>
      </c>
      <c r="C13" s="66">
        <v>190210.65000000002</v>
      </c>
      <c r="D13" s="66">
        <v>27967.72</v>
      </c>
      <c r="E13" s="66">
        <v>162242.93</v>
      </c>
      <c r="F13" s="66">
        <v>262315.76999999996</v>
      </c>
      <c r="G13" s="66">
        <v>38569.733119278018</v>
      </c>
    </row>
    <row r="14" spans="2:7">
      <c r="B14" s="65" t="s">
        <v>465</v>
      </c>
      <c r="C14" s="66">
        <v>273376164.49999994</v>
      </c>
      <c r="D14" s="66">
        <v>110334016.42</v>
      </c>
      <c r="E14" s="66">
        <v>163042148.08000001</v>
      </c>
      <c r="F14" s="66">
        <v>1096801269.6699998</v>
      </c>
      <c r="G14" s="66">
        <v>442666570.87160462</v>
      </c>
    </row>
    <row r="15" spans="2:7">
      <c r="B15" s="65" t="s">
        <v>466</v>
      </c>
      <c r="C15" s="66">
        <v>5801015.3300000029</v>
      </c>
      <c r="D15" s="66">
        <v>2716876.3399999989</v>
      </c>
      <c r="E15" s="66">
        <v>3084138.99</v>
      </c>
      <c r="F15" s="66">
        <v>15398657.229999995</v>
      </c>
      <c r="G15" s="66">
        <v>7211883.6300260043</v>
      </c>
    </row>
    <row r="16" spans="2:7">
      <c r="B16" s="65" t="s">
        <v>467</v>
      </c>
      <c r="C16" s="66">
        <v>6101919.8000000007</v>
      </c>
      <c r="D16" s="66">
        <v>2062880.9</v>
      </c>
      <c r="E16" s="66">
        <v>4039038.899999999</v>
      </c>
      <c r="F16" s="66">
        <v>16286594.419999998</v>
      </c>
      <c r="G16" s="66">
        <v>5506021.982633166</v>
      </c>
    </row>
    <row r="17" spans="2:7">
      <c r="B17" s="65" t="s">
        <v>468</v>
      </c>
      <c r="C17" s="66">
        <v>199551499.70000008</v>
      </c>
      <c r="D17" s="66">
        <v>83665669.060000002</v>
      </c>
      <c r="E17" s="66">
        <v>115885830.64</v>
      </c>
      <c r="F17" s="66">
        <v>425554017.54999995</v>
      </c>
      <c r="G17" s="66">
        <v>178421418.29561856</v>
      </c>
    </row>
    <row r="18" spans="2:7">
      <c r="B18" s="65" t="s">
        <v>469</v>
      </c>
      <c r="C18" s="66">
        <v>45023394.850000001</v>
      </c>
      <c r="D18" s="66">
        <v>7661883.1900000004</v>
      </c>
      <c r="E18" s="66">
        <v>37361511.659999989</v>
      </c>
      <c r="F18" s="66">
        <v>46830818.390000001</v>
      </c>
      <c r="G18" s="66">
        <v>7969462.5736620538</v>
      </c>
    </row>
    <row r="19" spans="2:7">
      <c r="B19" s="65" t="s">
        <v>470</v>
      </c>
      <c r="C19" s="66">
        <v>16014461.509999998</v>
      </c>
      <c r="D19" s="66">
        <v>651620.03999999992</v>
      </c>
      <c r="E19" s="66">
        <v>15362841.470000003</v>
      </c>
      <c r="F19" s="66">
        <v>44577143.560000002</v>
      </c>
      <c r="G19" s="66">
        <v>1813820.5928132357</v>
      </c>
    </row>
    <row r="20" spans="2:7">
      <c r="B20" s="65" t="s">
        <v>471</v>
      </c>
      <c r="C20" s="66">
        <v>5336468.08</v>
      </c>
      <c r="D20" s="66">
        <v>2690324.6899999995</v>
      </c>
      <c r="E20" s="66">
        <v>2646143.39</v>
      </c>
      <c r="F20" s="66">
        <v>13446220.690000003</v>
      </c>
      <c r="G20" s="66">
        <v>6778771.8332039276</v>
      </c>
    </row>
    <row r="21" spans="2:7">
      <c r="B21" s="65" t="s">
        <v>472</v>
      </c>
      <c r="C21" s="66">
        <v>4760342.2</v>
      </c>
      <c r="D21" s="66">
        <v>1695675.78</v>
      </c>
      <c r="E21" s="66">
        <v>3064666.4199999995</v>
      </c>
      <c r="F21" s="66">
        <v>12643126.550000004</v>
      </c>
      <c r="G21" s="66">
        <v>4503592.9295818172</v>
      </c>
    </row>
    <row r="22" spans="2:7">
      <c r="B22" s="65" t="s">
        <v>473</v>
      </c>
      <c r="C22" s="66">
        <v>2821519.7799999993</v>
      </c>
      <c r="D22" s="66">
        <v>1108261.6700000002</v>
      </c>
      <c r="E22" s="66">
        <v>1713258.1099999996</v>
      </c>
      <c r="F22" s="66">
        <v>2821519.7799999993</v>
      </c>
      <c r="G22" s="66">
        <v>1108261.6700000004</v>
      </c>
    </row>
    <row r="23" spans="2:7">
      <c r="B23" s="65" t="s">
        <v>474</v>
      </c>
      <c r="C23" s="66">
        <v>2351320.3199999994</v>
      </c>
      <c r="D23" s="66">
        <v>1676009.8800000001</v>
      </c>
      <c r="E23" s="66">
        <v>675310.43999999983</v>
      </c>
      <c r="F23" s="66">
        <v>2351320.3199999994</v>
      </c>
      <c r="G23" s="66">
        <v>1676009.8800000008</v>
      </c>
    </row>
    <row r="24" spans="2:7">
      <c r="B24" s="65" t="s">
        <v>475</v>
      </c>
      <c r="C24" s="66">
        <v>1806700.99</v>
      </c>
      <c r="D24" s="66">
        <v>111381.43</v>
      </c>
      <c r="E24" s="66">
        <v>1695319.56</v>
      </c>
      <c r="F24" s="66">
        <v>1806700.99</v>
      </c>
      <c r="G24" s="66">
        <v>111381.43000000002</v>
      </c>
    </row>
    <row r="25" spans="2:7">
      <c r="B25" s="65" t="s">
        <v>476</v>
      </c>
      <c r="C25" s="66">
        <v>25040579.18999999</v>
      </c>
      <c r="D25" s="66">
        <v>6236231.4300000006</v>
      </c>
      <c r="E25" s="66">
        <v>18804347.760000009</v>
      </c>
      <c r="F25" s="66">
        <v>30736997.27</v>
      </c>
      <c r="G25" s="66">
        <v>7654895.9584587915</v>
      </c>
    </row>
    <row r="26" spans="2:7">
      <c r="B26" s="65" t="s">
        <v>477</v>
      </c>
      <c r="C26" s="66">
        <v>5019962.9700000007</v>
      </c>
      <c r="D26" s="66">
        <v>2769245.5799999996</v>
      </c>
      <c r="E26" s="66">
        <v>2250717.3900000006</v>
      </c>
      <c r="F26" s="66">
        <v>5019962.9700000007</v>
      </c>
      <c r="G26" s="66">
        <v>2769245.5799999987</v>
      </c>
    </row>
    <row r="27" spans="2:7">
      <c r="B27" s="65" t="s">
        <v>478</v>
      </c>
      <c r="C27" s="66">
        <v>19402952.550000012</v>
      </c>
      <c r="D27" s="66">
        <v>8378833.4000000013</v>
      </c>
      <c r="E27" s="66">
        <v>11024119.149999995</v>
      </c>
      <c r="F27" s="66">
        <v>19402952.550000012</v>
      </c>
      <c r="G27" s="66">
        <v>8378833.3999999948</v>
      </c>
    </row>
    <row r="28" spans="2:7">
      <c r="B28" s="65" t="s">
        <v>479</v>
      </c>
      <c r="C28" s="66">
        <v>343850.05000000005</v>
      </c>
      <c r="D28" s="66">
        <v>162207.85</v>
      </c>
      <c r="E28" s="66">
        <v>181642.19999999995</v>
      </c>
      <c r="F28" s="66">
        <v>343850.05000000005</v>
      </c>
      <c r="G28" s="66">
        <v>162207.84999999998</v>
      </c>
    </row>
    <row r="29" spans="2:7">
      <c r="B29" s="65" t="s">
        <v>480</v>
      </c>
      <c r="C29" s="66">
        <v>9005143.5900000036</v>
      </c>
      <c r="D29" s="66">
        <v>3127131.68</v>
      </c>
      <c r="E29" s="66">
        <v>5878011.9099999992</v>
      </c>
      <c r="F29" s="66">
        <v>9005143.5900000036</v>
      </c>
      <c r="G29" s="66">
        <v>3127131.6799999978</v>
      </c>
    </row>
    <row r="30" spans="2:7">
      <c r="B30" s="65" t="s">
        <v>481</v>
      </c>
      <c r="C30" s="66">
        <v>33141.479999999996</v>
      </c>
      <c r="D30" s="66">
        <v>9922.590000000002</v>
      </c>
      <c r="E30" s="66">
        <v>23218.89</v>
      </c>
      <c r="F30" s="66">
        <v>33141.479999999996</v>
      </c>
      <c r="G30" s="66">
        <v>9922.5900000000038</v>
      </c>
    </row>
    <row r="31" spans="2:7">
      <c r="B31" s="65" t="s">
        <v>482</v>
      </c>
      <c r="C31" s="66">
        <v>3800165.7199999983</v>
      </c>
      <c r="D31" s="66">
        <v>2063393.9899999998</v>
      </c>
      <c r="E31" s="66">
        <v>1736771.7299999997</v>
      </c>
      <c r="F31" s="66">
        <v>3800165.7199999983</v>
      </c>
      <c r="G31" s="66">
        <v>2063393.9900000009</v>
      </c>
    </row>
    <row r="32" spans="2:7">
      <c r="B32" s="65" t="s">
        <v>483</v>
      </c>
      <c r="C32" s="66">
        <v>4330268.4400000004</v>
      </c>
      <c r="D32" s="66">
        <v>1961120.81</v>
      </c>
      <c r="E32" s="66">
        <v>2369147.6300000008</v>
      </c>
      <c r="F32" s="66">
        <v>4330268.4400000004</v>
      </c>
      <c r="G32" s="66">
        <v>1961120.8099999998</v>
      </c>
    </row>
    <row r="33" spans="2:7">
      <c r="B33" s="65" t="s">
        <v>484</v>
      </c>
      <c r="C33" s="66">
        <v>167956.11</v>
      </c>
      <c r="D33" s="66">
        <v>40937.839999999989</v>
      </c>
      <c r="E33" s="66">
        <v>127018.27</v>
      </c>
      <c r="F33" s="66">
        <v>167956.11</v>
      </c>
      <c r="G33" s="66">
        <v>40937.839999999997</v>
      </c>
    </row>
    <row r="34" spans="2:7">
      <c r="B34" s="65" t="s">
        <v>485</v>
      </c>
      <c r="C34" s="66">
        <v>658550661.53000021</v>
      </c>
      <c r="D34" s="66">
        <v>252432211.92000005</v>
      </c>
      <c r="E34" s="66">
        <v>406118449.61000001</v>
      </c>
      <c r="F34" s="66">
        <v>1823302428.7299998</v>
      </c>
      <c r="G34" s="66">
        <v>718675969.68657923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EA909-7671-44ED-AA7B-8A913D743A75}">
  <dimension ref="A1:W1325"/>
  <sheetViews>
    <sheetView workbookViewId="0">
      <pane ySplit="1" topLeftCell="A2" activePane="bottomLeft" state="frozen"/>
      <selection pane="bottomLeft"/>
    </sheetView>
  </sheetViews>
  <sheetFormatPr defaultColWidth="18.7109375" defaultRowHeight="11.25"/>
  <cols>
    <col min="1" max="1" width="8.5703125" style="3" bestFit="1" customWidth="1"/>
    <col min="2" max="2" width="14.42578125" style="3" bestFit="1" customWidth="1"/>
    <col min="3" max="3" width="13" style="3" bestFit="1" customWidth="1"/>
    <col min="4" max="4" width="15.42578125" style="3" bestFit="1" customWidth="1"/>
    <col min="5" max="5" width="24.140625" style="3" bestFit="1" customWidth="1"/>
    <col min="6" max="6" width="24.140625" style="3" customWidth="1"/>
    <col min="7" max="7" width="24" style="3" bestFit="1" customWidth="1"/>
    <col min="8" max="9" width="24" style="3" customWidth="1"/>
    <col min="10" max="10" width="9" style="3" bestFit="1" customWidth="1"/>
    <col min="11" max="11" width="25.140625" style="3" bestFit="1" customWidth="1"/>
    <col min="12" max="12" width="33.7109375" style="3" bestFit="1" customWidth="1"/>
    <col min="13" max="13" width="9.7109375" style="4" bestFit="1" customWidth="1"/>
    <col min="14" max="14" width="12.7109375" style="4" bestFit="1" customWidth="1"/>
    <col min="15" max="15" width="12.7109375" style="4" customWidth="1"/>
    <col min="16" max="16" width="12.7109375" style="4" bestFit="1" customWidth="1"/>
    <col min="17" max="17" width="12.7109375" style="4" customWidth="1"/>
    <col min="18" max="18" width="23.28515625" style="3" bestFit="1" customWidth="1"/>
    <col min="19" max="19" width="14.85546875" style="4" bestFit="1" customWidth="1"/>
    <col min="20" max="20" width="10.140625" style="4" bestFit="1" customWidth="1"/>
    <col min="21" max="21" width="7.28515625" style="4" bestFit="1" customWidth="1"/>
    <col min="22" max="22" width="14" style="4" bestFit="1" customWidth="1"/>
    <col min="23" max="16384" width="18.7109375" style="4"/>
  </cols>
  <sheetData>
    <row r="1" spans="1:23" s="2" customFormat="1">
      <c r="A1" s="1" t="s">
        <v>0</v>
      </c>
      <c r="B1" s="1" t="s">
        <v>1</v>
      </c>
      <c r="C1" s="1" t="s">
        <v>2</v>
      </c>
      <c r="D1" s="1" t="s">
        <v>3</v>
      </c>
      <c r="E1" s="1" t="s">
        <v>4</v>
      </c>
      <c r="F1" s="69" t="s">
        <v>487</v>
      </c>
      <c r="G1" s="1" t="s">
        <v>5</v>
      </c>
      <c r="H1" s="57" t="s">
        <v>448</v>
      </c>
      <c r="I1" s="57" t="s">
        <v>381</v>
      </c>
      <c r="J1" s="1" t="s">
        <v>6</v>
      </c>
      <c r="K1" s="1" t="s">
        <v>7</v>
      </c>
      <c r="L1" s="1" t="s">
        <v>8</v>
      </c>
      <c r="M1" s="2" t="s">
        <v>9</v>
      </c>
      <c r="N1" s="2" t="s">
        <v>10</v>
      </c>
      <c r="P1" s="2" t="s">
        <v>11</v>
      </c>
      <c r="Q1" s="57" t="s">
        <v>382</v>
      </c>
      <c r="R1" s="1" t="s">
        <v>12</v>
      </c>
      <c r="S1" s="2" t="s">
        <v>13</v>
      </c>
      <c r="T1" s="2" t="s">
        <v>14</v>
      </c>
      <c r="U1" s="2" t="s">
        <v>15</v>
      </c>
      <c r="V1" s="2" t="s">
        <v>16</v>
      </c>
      <c r="W1" s="57" t="s">
        <v>449</v>
      </c>
    </row>
    <row r="2" spans="1:23">
      <c r="A2" s="3" t="s">
        <v>17</v>
      </c>
      <c r="B2" s="3" t="s">
        <v>18</v>
      </c>
      <c r="C2" s="3" t="s">
        <v>19</v>
      </c>
      <c r="D2" s="3" t="s">
        <v>20</v>
      </c>
      <c r="E2" s="3" t="s">
        <v>21</v>
      </c>
      <c r="F2" s="70" t="s">
        <v>487</v>
      </c>
      <c r="G2" s="3" t="s">
        <v>22</v>
      </c>
      <c r="H2" s="58" t="str">
        <f>MID(G2,2,3)</f>
        <v>384</v>
      </c>
      <c r="I2" s="59">
        <f>_xlfn.XLOOKUP(H2,'A6.2-Rate Base RCND Plant'!C:C,'A6.2-Rate Base RCND Plant'!F:F,"ERROR")</f>
        <v>0.35620879944303163</v>
      </c>
      <c r="J2" s="3" t="s">
        <v>23</v>
      </c>
      <c r="K2" s="3" t="s">
        <v>24</v>
      </c>
      <c r="L2" s="3" t="s">
        <v>25</v>
      </c>
      <c r="M2" s="4">
        <v>2015</v>
      </c>
      <c r="N2" s="5">
        <v>118648.34</v>
      </c>
      <c r="O2" s="5"/>
      <c r="P2" s="5">
        <v>35318.370000000003</v>
      </c>
      <c r="Q2" s="58">
        <f t="shared" ref="Q2:Q65" si="0">N2-P2</f>
        <v>83329.97</v>
      </c>
      <c r="R2" s="3" t="s">
        <v>26</v>
      </c>
      <c r="S2" s="4">
        <v>1947</v>
      </c>
      <c r="T2" s="4">
        <v>838</v>
      </c>
      <c r="U2" s="4">
        <v>2.3199999999999998</v>
      </c>
      <c r="V2" s="5">
        <v>275666.25</v>
      </c>
      <c r="W2" s="58">
        <f t="shared" ref="W2:W65" si="1">I2*V2</f>
        <v>98194.743959462619</v>
      </c>
    </row>
    <row r="3" spans="1:23">
      <c r="A3" s="3" t="s">
        <v>17</v>
      </c>
      <c r="B3" s="3" t="s">
        <v>18</v>
      </c>
      <c r="C3" s="3" t="s">
        <v>19</v>
      </c>
      <c r="D3" s="3" t="s">
        <v>20</v>
      </c>
      <c r="E3" s="3" t="s">
        <v>21</v>
      </c>
      <c r="F3" s="70" t="s">
        <v>487</v>
      </c>
      <c r="G3" s="3" t="s">
        <v>27</v>
      </c>
      <c r="H3" s="58" t="str">
        <f t="shared" ref="H3:H66" si="2">MID(G3,2,3)</f>
        <v>381</v>
      </c>
      <c r="I3" s="59">
        <f>_xlfn.XLOOKUP(H3,'A6.2-Rate Base RCND Plant'!C:C,'A6.2-Rate Base RCND Plant'!F:F,"ERROR")</f>
        <v>0.1701755990530332</v>
      </c>
      <c r="J3" s="3" t="s">
        <v>23</v>
      </c>
      <c r="K3" s="3" t="s">
        <v>24</v>
      </c>
      <c r="L3" s="3" t="s">
        <v>25</v>
      </c>
      <c r="M3" s="4">
        <v>2013</v>
      </c>
      <c r="N3" s="5">
        <v>875166</v>
      </c>
      <c r="O3" s="5"/>
      <c r="P3" s="5">
        <v>171048.59</v>
      </c>
      <c r="Q3" s="58">
        <f t="shared" si="0"/>
        <v>704117.41</v>
      </c>
      <c r="R3" s="3" t="s">
        <v>28</v>
      </c>
      <c r="S3" s="4">
        <v>352</v>
      </c>
      <c r="T3" s="4">
        <v>272</v>
      </c>
      <c r="U3" s="4">
        <v>1.29</v>
      </c>
      <c r="V3" s="5">
        <v>1132567.76</v>
      </c>
      <c r="W3" s="58">
        <f t="shared" si="1"/>
        <v>192735.39702615194</v>
      </c>
    </row>
    <row r="4" spans="1:23">
      <c r="A4" s="3" t="s">
        <v>17</v>
      </c>
      <c r="B4" s="3" t="s">
        <v>18</v>
      </c>
      <c r="C4" s="3" t="s">
        <v>19</v>
      </c>
      <c r="D4" s="3" t="s">
        <v>29</v>
      </c>
      <c r="E4" s="3" t="s">
        <v>21</v>
      </c>
      <c r="F4" s="70" t="s">
        <v>487</v>
      </c>
      <c r="G4" s="3" t="s">
        <v>30</v>
      </c>
      <c r="H4" s="58" t="str">
        <f t="shared" si="2"/>
        <v>390</v>
      </c>
      <c r="I4" s="59">
        <f>_xlfn.XLOOKUP(H4,'A6.2-Rate Base RCND Plant'!C:C,'A6.2-Rate Base RCND Plant'!F:F,"ERROR")</f>
        <v>0.24904501540006124</v>
      </c>
      <c r="J4" s="3" t="s">
        <v>23</v>
      </c>
      <c r="K4" s="3" t="s">
        <v>31</v>
      </c>
      <c r="L4" s="3" t="s">
        <v>32</v>
      </c>
      <c r="M4" s="4">
        <v>2013</v>
      </c>
      <c r="N4" s="5">
        <v>81329.509999999995</v>
      </c>
      <c r="O4" s="5"/>
      <c r="P4" s="5">
        <v>31728.67</v>
      </c>
      <c r="Q4" s="58">
        <f t="shared" si="0"/>
        <v>49600.84</v>
      </c>
      <c r="R4" s="3" t="s">
        <v>33</v>
      </c>
      <c r="S4" s="4">
        <v>675</v>
      </c>
      <c r="T4" s="4">
        <v>449</v>
      </c>
      <c r="U4" s="4">
        <v>1.5</v>
      </c>
      <c r="V4" s="5">
        <v>122265.97</v>
      </c>
      <c r="W4" s="58">
        <f t="shared" si="1"/>
        <v>30449.730381553425</v>
      </c>
    </row>
    <row r="5" spans="1:23">
      <c r="A5" s="3" t="s">
        <v>17</v>
      </c>
      <c r="B5" s="3" t="s">
        <v>18</v>
      </c>
      <c r="C5" s="3" t="s">
        <v>19</v>
      </c>
      <c r="D5" s="3" t="s">
        <v>29</v>
      </c>
      <c r="E5" s="3" t="s">
        <v>21</v>
      </c>
      <c r="F5" s="70" t="s">
        <v>487</v>
      </c>
      <c r="G5" s="3" t="s">
        <v>34</v>
      </c>
      <c r="H5" s="58" t="str">
        <f t="shared" si="2"/>
        <v>392</v>
      </c>
      <c r="I5" s="59">
        <f>_xlfn.XLOOKUP(H5,'A6.2-Rate Base RCND Plant'!C:C,'A6.2-Rate Base RCND Plant'!F:F,"ERROR")</f>
        <v>0.43183290679129122</v>
      </c>
      <c r="J5" s="3" t="s">
        <v>35</v>
      </c>
      <c r="K5" s="3" t="s">
        <v>24</v>
      </c>
      <c r="L5" s="3" t="s">
        <v>25</v>
      </c>
      <c r="M5" s="4">
        <v>2014</v>
      </c>
      <c r="N5" s="5">
        <v>601361.30000000005</v>
      </c>
      <c r="O5" s="5"/>
      <c r="P5" s="5">
        <v>31549.279999999999</v>
      </c>
      <c r="Q5" s="58">
        <f t="shared" si="0"/>
        <v>569812.02</v>
      </c>
      <c r="R5" s="3" t="s">
        <v>36</v>
      </c>
      <c r="S5" s="4">
        <v>1</v>
      </c>
      <c r="T5" s="4">
        <v>1</v>
      </c>
      <c r="U5" s="4">
        <v>1</v>
      </c>
      <c r="V5" s="5">
        <v>601361.30000000005</v>
      </c>
      <c r="W5" s="58">
        <f t="shared" si="1"/>
        <v>259687.59821078973</v>
      </c>
    </row>
    <row r="6" spans="1:23">
      <c r="A6" s="3" t="s">
        <v>17</v>
      </c>
      <c r="B6" s="3" t="s">
        <v>18</v>
      </c>
      <c r="C6" s="3" t="s">
        <v>19</v>
      </c>
      <c r="D6" s="3" t="s">
        <v>29</v>
      </c>
      <c r="E6" s="3" t="s">
        <v>21</v>
      </c>
      <c r="F6" s="70" t="s">
        <v>487</v>
      </c>
      <c r="G6" s="3" t="s">
        <v>30</v>
      </c>
      <c r="H6" s="58" t="str">
        <f t="shared" si="2"/>
        <v>390</v>
      </c>
      <c r="I6" s="59">
        <f>_xlfn.XLOOKUP(H6,'A6.2-Rate Base RCND Plant'!C:C,'A6.2-Rate Base RCND Plant'!F:F,"ERROR")</f>
        <v>0.24904501540006124</v>
      </c>
      <c r="J6" s="3" t="s">
        <v>23</v>
      </c>
      <c r="K6" s="3" t="s">
        <v>37</v>
      </c>
      <c r="L6" s="3" t="s">
        <v>38</v>
      </c>
      <c r="M6" s="4">
        <v>2014</v>
      </c>
      <c r="N6" s="5">
        <v>8978.91</v>
      </c>
      <c r="O6" s="5"/>
      <c r="P6" s="5">
        <v>8978.91</v>
      </c>
      <c r="Q6" s="58">
        <f t="shared" si="0"/>
        <v>0</v>
      </c>
      <c r="R6" s="3" t="s">
        <v>33</v>
      </c>
      <c r="S6" s="4">
        <v>675</v>
      </c>
      <c r="T6" s="4">
        <v>460</v>
      </c>
      <c r="U6" s="4">
        <v>1.47</v>
      </c>
      <c r="V6" s="5">
        <v>13175.57</v>
      </c>
      <c r="W6" s="58">
        <f t="shared" si="1"/>
        <v>3281.3100335545851</v>
      </c>
    </row>
    <row r="7" spans="1:23">
      <c r="A7" s="3" t="s">
        <v>17</v>
      </c>
      <c r="B7" s="3" t="s">
        <v>18</v>
      </c>
      <c r="C7" s="3" t="s">
        <v>19</v>
      </c>
      <c r="D7" s="3" t="s">
        <v>20</v>
      </c>
      <c r="E7" s="3" t="s">
        <v>21</v>
      </c>
      <c r="F7" s="70" t="s">
        <v>487</v>
      </c>
      <c r="G7" s="3" t="s">
        <v>39</v>
      </c>
      <c r="H7" s="58" t="str">
        <f t="shared" si="2"/>
        <v>378</v>
      </c>
      <c r="I7" s="59">
        <f>_xlfn.XLOOKUP(H7,'A6.2-Rate Base RCND Plant'!C:C,'A6.2-Rate Base RCND Plant'!F:F,"ERROR")</f>
        <v>0.46834496815577242</v>
      </c>
      <c r="J7" s="3" t="s">
        <v>23</v>
      </c>
      <c r="K7" s="3" t="s">
        <v>24</v>
      </c>
      <c r="L7" s="3" t="s">
        <v>25</v>
      </c>
      <c r="M7" s="4">
        <v>2014</v>
      </c>
      <c r="N7" s="5">
        <v>22374.2</v>
      </c>
      <c r="O7" s="5"/>
      <c r="P7" s="5">
        <v>6647.35</v>
      </c>
      <c r="Q7" s="58">
        <f t="shared" si="0"/>
        <v>15726.85</v>
      </c>
      <c r="R7" s="3" t="s">
        <v>40</v>
      </c>
      <c r="S7" s="4">
        <v>1184</v>
      </c>
      <c r="T7" s="4">
        <v>665</v>
      </c>
      <c r="U7" s="4">
        <v>1.78</v>
      </c>
      <c r="V7" s="5">
        <v>39836.17</v>
      </c>
      <c r="W7" s="58">
        <f t="shared" si="1"/>
        <v>18657.069770097936</v>
      </c>
    </row>
    <row r="8" spans="1:23">
      <c r="A8" s="3" t="s">
        <v>17</v>
      </c>
      <c r="B8" s="3" t="s">
        <v>18</v>
      </c>
      <c r="C8" s="3" t="s">
        <v>19</v>
      </c>
      <c r="D8" s="3" t="s">
        <v>20</v>
      </c>
      <c r="E8" s="3" t="s">
        <v>21</v>
      </c>
      <c r="F8" s="70" t="s">
        <v>487</v>
      </c>
      <c r="G8" s="3" t="s">
        <v>27</v>
      </c>
      <c r="H8" s="58" t="str">
        <f t="shared" si="2"/>
        <v>381</v>
      </c>
      <c r="I8" s="59">
        <f>_xlfn.XLOOKUP(H8,'A6.2-Rate Base RCND Plant'!C:C,'A6.2-Rate Base RCND Plant'!F:F,"ERROR")</f>
        <v>0.1701755990530332</v>
      </c>
      <c r="J8" s="3" t="s">
        <v>23</v>
      </c>
      <c r="K8" s="3" t="s">
        <v>24</v>
      </c>
      <c r="L8" s="3" t="s">
        <v>25</v>
      </c>
      <c r="M8" s="4">
        <v>2012</v>
      </c>
      <c r="N8" s="5">
        <v>666026.94999999995</v>
      </c>
      <c r="O8" s="5"/>
      <c r="P8" s="5">
        <v>135907.69</v>
      </c>
      <c r="Q8" s="58">
        <f t="shared" si="0"/>
        <v>530119.26</v>
      </c>
      <c r="R8" s="3" t="s">
        <v>28</v>
      </c>
      <c r="S8" s="4">
        <v>352</v>
      </c>
      <c r="T8" s="4">
        <v>271</v>
      </c>
      <c r="U8" s="4">
        <v>1.3</v>
      </c>
      <c r="V8" s="5">
        <v>865097.74</v>
      </c>
      <c r="W8" s="58">
        <f t="shared" si="1"/>
        <v>147218.52614392515</v>
      </c>
    </row>
    <row r="9" spans="1:23">
      <c r="A9" s="3" t="s">
        <v>17</v>
      </c>
      <c r="B9" s="3" t="s">
        <v>18</v>
      </c>
      <c r="C9" s="3" t="s">
        <v>19</v>
      </c>
      <c r="D9" s="3" t="s">
        <v>29</v>
      </c>
      <c r="E9" s="3" t="s">
        <v>21</v>
      </c>
      <c r="F9" s="70" t="s">
        <v>487</v>
      </c>
      <c r="G9" s="3" t="s">
        <v>41</v>
      </c>
      <c r="H9" s="58" t="str">
        <f t="shared" si="2"/>
        <v>397</v>
      </c>
      <c r="I9" s="59">
        <f>_xlfn.XLOOKUP(H9,'A6.2-Rate Base RCND Plant'!C:C,'A6.2-Rate Base RCND Plant'!F:F,"ERROR")</f>
        <v>0.45288665983949944</v>
      </c>
      <c r="J9" s="3" t="s">
        <v>23</v>
      </c>
      <c r="K9" s="3" t="s">
        <v>42</v>
      </c>
      <c r="L9" s="3" t="s">
        <v>43</v>
      </c>
      <c r="M9" s="4">
        <v>2012</v>
      </c>
      <c r="N9" s="5">
        <v>24636.02</v>
      </c>
      <c r="O9" s="5"/>
      <c r="P9" s="5">
        <v>23515.66</v>
      </c>
      <c r="Q9" s="58">
        <f t="shared" si="0"/>
        <v>1120.3600000000006</v>
      </c>
      <c r="R9" s="3" t="s">
        <v>36</v>
      </c>
      <c r="S9" s="4">
        <v>1</v>
      </c>
      <c r="T9" s="4">
        <v>1</v>
      </c>
      <c r="U9" s="4">
        <v>1</v>
      </c>
      <c r="V9" s="5">
        <v>24636.02</v>
      </c>
      <c r="W9" s="58">
        <f t="shared" si="1"/>
        <v>11157.324809539105</v>
      </c>
    </row>
    <row r="10" spans="1:23">
      <c r="A10" s="3" t="s">
        <v>17</v>
      </c>
      <c r="B10" s="3" t="s">
        <v>18</v>
      </c>
      <c r="C10" s="3" t="s">
        <v>19</v>
      </c>
      <c r="D10" s="3" t="s">
        <v>20</v>
      </c>
      <c r="E10" s="3" t="s">
        <v>21</v>
      </c>
      <c r="F10" s="70" t="s">
        <v>487</v>
      </c>
      <c r="G10" s="3" t="s">
        <v>44</v>
      </c>
      <c r="H10" s="58" t="str">
        <f t="shared" si="2"/>
        <v>382</v>
      </c>
      <c r="I10" s="59">
        <f>_xlfn.XLOOKUP(H10,'A6.2-Rate Base RCND Plant'!C:C,'A6.2-Rate Base RCND Plant'!F:F,"ERROR")</f>
        <v>4.068947554640568E-2</v>
      </c>
      <c r="J10" s="3" t="s">
        <v>23</v>
      </c>
      <c r="K10" s="3" t="s">
        <v>24</v>
      </c>
      <c r="L10" s="3" t="s">
        <v>25</v>
      </c>
      <c r="M10" s="4">
        <v>2012</v>
      </c>
      <c r="N10" s="5">
        <v>485743.4</v>
      </c>
      <c r="O10" s="5"/>
      <c r="P10" s="5">
        <v>21399.53</v>
      </c>
      <c r="Q10" s="58">
        <f t="shared" si="0"/>
        <v>464343.87</v>
      </c>
      <c r="R10" s="3" t="s">
        <v>45</v>
      </c>
      <c r="S10" s="4">
        <v>2076</v>
      </c>
      <c r="T10" s="4">
        <v>935</v>
      </c>
      <c r="U10" s="4">
        <v>2.2200000000000002</v>
      </c>
      <c r="V10" s="5">
        <v>1078506.2</v>
      </c>
      <c r="W10" s="58">
        <f t="shared" si="1"/>
        <v>43883.851651546909</v>
      </c>
    </row>
    <row r="11" spans="1:23">
      <c r="A11" s="3" t="s">
        <v>17</v>
      </c>
      <c r="B11" s="3" t="s">
        <v>18</v>
      </c>
      <c r="C11" s="3" t="s">
        <v>19</v>
      </c>
      <c r="D11" s="3" t="s">
        <v>20</v>
      </c>
      <c r="E11" s="3" t="s">
        <v>21</v>
      </c>
      <c r="F11" s="70" t="s">
        <v>487</v>
      </c>
      <c r="G11" s="3" t="s">
        <v>46</v>
      </c>
      <c r="H11" s="58" t="str">
        <f t="shared" si="2"/>
        <v>380</v>
      </c>
      <c r="I11" s="59">
        <f>_xlfn.XLOOKUP(H11,'A6.2-Rate Base RCND Plant'!C:C,'A6.2-Rate Base RCND Plant'!F:F,"ERROR")</f>
        <v>0.41926855566498139</v>
      </c>
      <c r="J11" s="3" t="s">
        <v>23</v>
      </c>
      <c r="K11" s="3" t="s">
        <v>24</v>
      </c>
      <c r="L11" s="3" t="s">
        <v>25</v>
      </c>
      <c r="M11" s="4">
        <v>2010</v>
      </c>
      <c r="N11" s="5">
        <v>2574235.6</v>
      </c>
      <c r="O11" s="5"/>
      <c r="P11" s="5">
        <v>1291545.1000000001</v>
      </c>
      <c r="Q11" s="58">
        <f t="shared" si="0"/>
        <v>1282690.5</v>
      </c>
      <c r="R11" s="3" t="s">
        <v>47</v>
      </c>
      <c r="S11" s="4">
        <v>1036</v>
      </c>
      <c r="T11" s="4">
        <v>499</v>
      </c>
      <c r="U11" s="4">
        <v>2.08</v>
      </c>
      <c r="V11" s="5">
        <v>5344505.17</v>
      </c>
      <c r="W11" s="58">
        <f t="shared" si="1"/>
        <v>2240782.963369926</v>
      </c>
    </row>
    <row r="12" spans="1:23">
      <c r="A12" s="3" t="s">
        <v>17</v>
      </c>
      <c r="B12" s="3" t="s">
        <v>18</v>
      </c>
      <c r="C12" s="3" t="s">
        <v>19</v>
      </c>
      <c r="D12" s="3" t="s">
        <v>20</v>
      </c>
      <c r="E12" s="3" t="s">
        <v>21</v>
      </c>
      <c r="F12" s="70" t="s">
        <v>487</v>
      </c>
      <c r="G12" s="3" t="s">
        <v>48</v>
      </c>
      <c r="H12" s="58" t="str">
        <f t="shared" si="2"/>
        <v>387</v>
      </c>
      <c r="I12" s="59">
        <f>_xlfn.XLOOKUP(H12,'A6.2-Rate Base RCND Plant'!C:C,'A6.2-Rate Base RCND Plant'!F:F,"ERROR")</f>
        <v>0.71279521796502854</v>
      </c>
      <c r="J12" s="3" t="s">
        <v>23</v>
      </c>
      <c r="K12" s="3" t="s">
        <v>24</v>
      </c>
      <c r="L12" s="3" t="s">
        <v>25</v>
      </c>
      <c r="M12" s="4">
        <v>2008</v>
      </c>
      <c r="N12" s="5">
        <v>157598.51</v>
      </c>
      <c r="O12" s="5"/>
      <c r="P12" s="5">
        <v>92780.96</v>
      </c>
      <c r="Q12" s="58">
        <f t="shared" si="0"/>
        <v>64817.55</v>
      </c>
      <c r="R12" s="3" t="s">
        <v>36</v>
      </c>
      <c r="S12" s="4">
        <v>1</v>
      </c>
      <c r="T12" s="4">
        <v>1</v>
      </c>
      <c r="U12" s="4">
        <v>1</v>
      </c>
      <c r="V12" s="5">
        <v>157598.51</v>
      </c>
      <c r="W12" s="58">
        <f t="shared" si="1"/>
        <v>112335.46428641374</v>
      </c>
    </row>
    <row r="13" spans="1:23">
      <c r="A13" s="3" t="s">
        <v>17</v>
      </c>
      <c r="B13" s="3" t="s">
        <v>18</v>
      </c>
      <c r="C13" s="3" t="s">
        <v>19</v>
      </c>
      <c r="D13" s="3" t="s">
        <v>29</v>
      </c>
      <c r="E13" s="3" t="s">
        <v>21</v>
      </c>
      <c r="F13" s="70" t="s">
        <v>487</v>
      </c>
      <c r="G13" s="3" t="s">
        <v>41</v>
      </c>
      <c r="H13" s="58" t="str">
        <f t="shared" si="2"/>
        <v>397</v>
      </c>
      <c r="I13" s="59">
        <f>_xlfn.XLOOKUP(H13,'A6.2-Rate Base RCND Plant'!C:C,'A6.2-Rate Base RCND Plant'!F:F,"ERROR")</f>
        <v>0.45288665983949944</v>
      </c>
      <c r="J13" s="3" t="s">
        <v>23</v>
      </c>
      <c r="K13" s="3" t="s">
        <v>49</v>
      </c>
      <c r="L13" s="3" t="s">
        <v>50</v>
      </c>
      <c r="M13" s="4">
        <v>2011</v>
      </c>
      <c r="N13" s="5">
        <v>1679.57</v>
      </c>
      <c r="O13" s="5"/>
      <c r="P13" s="5">
        <v>1625.9</v>
      </c>
      <c r="Q13" s="58">
        <f t="shared" si="0"/>
        <v>53.669999999999845</v>
      </c>
      <c r="R13" s="3" t="s">
        <v>36</v>
      </c>
      <c r="S13" s="4">
        <v>1</v>
      </c>
      <c r="T13" s="4">
        <v>1</v>
      </c>
      <c r="U13" s="4">
        <v>1</v>
      </c>
      <c r="V13" s="5">
        <v>1679.57</v>
      </c>
      <c r="W13" s="58">
        <f t="shared" si="1"/>
        <v>760.65484726662805</v>
      </c>
    </row>
    <row r="14" spans="1:23">
      <c r="A14" s="3" t="s">
        <v>17</v>
      </c>
      <c r="B14" s="3" t="s">
        <v>18</v>
      </c>
      <c r="C14" s="3" t="s">
        <v>19</v>
      </c>
      <c r="D14" s="3" t="s">
        <v>20</v>
      </c>
      <c r="E14" s="3" t="s">
        <v>21</v>
      </c>
      <c r="F14" s="70" t="s">
        <v>487</v>
      </c>
      <c r="G14" s="3" t="s">
        <v>51</v>
      </c>
      <c r="H14" s="58" t="str">
        <f t="shared" si="2"/>
        <v>375</v>
      </c>
      <c r="I14" s="59">
        <f>_xlfn.XLOOKUP(H14,'A6.2-Rate Base RCND Plant'!C:C,'A6.2-Rate Base RCND Plant'!F:F,"ERROR")</f>
        <v>0.14703551036705884</v>
      </c>
      <c r="J14" s="3" t="s">
        <v>23</v>
      </c>
      <c r="K14" s="3" t="s">
        <v>24</v>
      </c>
      <c r="L14" s="3" t="s">
        <v>25</v>
      </c>
      <c r="M14" s="4">
        <v>2010</v>
      </c>
      <c r="N14" s="5">
        <v>1540.29</v>
      </c>
      <c r="O14" s="5"/>
      <c r="P14" s="5">
        <v>353.36</v>
      </c>
      <c r="Q14" s="58">
        <f t="shared" si="0"/>
        <v>1186.9299999999998</v>
      </c>
      <c r="R14" s="3" t="s">
        <v>52</v>
      </c>
      <c r="S14" s="4">
        <v>673</v>
      </c>
      <c r="T14" s="4">
        <v>399</v>
      </c>
      <c r="U14" s="4">
        <v>1.69</v>
      </c>
      <c r="V14" s="5">
        <v>2598.0300000000002</v>
      </c>
      <c r="W14" s="58">
        <f t="shared" si="1"/>
        <v>382.0026669989299</v>
      </c>
    </row>
    <row r="15" spans="1:23">
      <c r="A15" s="3" t="s">
        <v>17</v>
      </c>
      <c r="B15" s="3" t="s">
        <v>18</v>
      </c>
      <c r="C15" s="3" t="s">
        <v>19</v>
      </c>
      <c r="D15" s="3" t="s">
        <v>29</v>
      </c>
      <c r="E15" s="3" t="s">
        <v>21</v>
      </c>
      <c r="F15" s="70" t="s">
        <v>487</v>
      </c>
      <c r="G15" s="3" t="s">
        <v>30</v>
      </c>
      <c r="H15" s="58" t="str">
        <f t="shared" si="2"/>
        <v>390</v>
      </c>
      <c r="I15" s="59">
        <f>_xlfn.XLOOKUP(H15,'A6.2-Rate Base RCND Plant'!C:C,'A6.2-Rate Base RCND Plant'!F:F,"ERROR")</f>
        <v>0.24904501540006124</v>
      </c>
      <c r="J15" s="3" t="s">
        <v>23</v>
      </c>
      <c r="K15" s="3" t="s">
        <v>49</v>
      </c>
      <c r="L15" s="3" t="s">
        <v>50</v>
      </c>
      <c r="M15" s="4">
        <v>2012</v>
      </c>
      <c r="N15" s="5">
        <v>2353.87</v>
      </c>
      <c r="O15" s="5"/>
      <c r="P15" s="5">
        <v>1358.15</v>
      </c>
      <c r="Q15" s="58">
        <f t="shared" si="0"/>
        <v>995.7199999999998</v>
      </c>
      <c r="R15" s="3" t="s">
        <v>33</v>
      </c>
      <c r="S15" s="4">
        <v>675</v>
      </c>
      <c r="T15" s="4">
        <v>446</v>
      </c>
      <c r="U15" s="4">
        <v>1.51</v>
      </c>
      <c r="V15" s="5">
        <v>3562.47</v>
      </c>
      <c r="W15" s="58">
        <f t="shared" si="1"/>
        <v>887.21539601225618</v>
      </c>
    </row>
    <row r="16" spans="1:23">
      <c r="A16" s="3" t="s">
        <v>17</v>
      </c>
      <c r="B16" s="3" t="s">
        <v>18</v>
      </c>
      <c r="C16" s="3" t="s">
        <v>19</v>
      </c>
      <c r="D16" s="3" t="s">
        <v>29</v>
      </c>
      <c r="E16" s="3" t="s">
        <v>21</v>
      </c>
      <c r="F16" s="70" t="s">
        <v>487</v>
      </c>
      <c r="G16" s="3" t="s">
        <v>34</v>
      </c>
      <c r="H16" s="58" t="str">
        <f t="shared" si="2"/>
        <v>392</v>
      </c>
      <c r="I16" s="59">
        <f>_xlfn.XLOOKUP(H16,'A6.2-Rate Base RCND Plant'!C:C,'A6.2-Rate Base RCND Plant'!F:F,"ERROR")</f>
        <v>0.43183290679129122</v>
      </c>
      <c r="J16" s="3" t="s">
        <v>53</v>
      </c>
      <c r="K16" s="3" t="s">
        <v>24</v>
      </c>
      <c r="L16" s="3" t="s">
        <v>25</v>
      </c>
      <c r="M16" s="4">
        <v>2011</v>
      </c>
      <c r="N16" s="5">
        <v>46285.59</v>
      </c>
      <c r="O16" s="5"/>
      <c r="P16" s="5">
        <v>46285.59</v>
      </c>
      <c r="Q16" s="58">
        <f t="shared" si="0"/>
        <v>0</v>
      </c>
      <c r="R16" s="3" t="s">
        <v>36</v>
      </c>
      <c r="S16" s="4">
        <v>1</v>
      </c>
      <c r="T16" s="4">
        <v>1</v>
      </c>
      <c r="U16" s="4">
        <v>1</v>
      </c>
      <c r="V16" s="5">
        <v>46285.59</v>
      </c>
      <c r="W16" s="58">
        <f t="shared" si="1"/>
        <v>19987.640872249918</v>
      </c>
    </row>
    <row r="17" spans="1:23">
      <c r="A17" s="3" t="s">
        <v>17</v>
      </c>
      <c r="B17" s="3" t="s">
        <v>18</v>
      </c>
      <c r="C17" s="3" t="s">
        <v>19</v>
      </c>
      <c r="D17" s="3" t="s">
        <v>29</v>
      </c>
      <c r="E17" s="3" t="s">
        <v>21</v>
      </c>
      <c r="F17" s="70" t="s">
        <v>487</v>
      </c>
      <c r="G17" s="3" t="s">
        <v>34</v>
      </c>
      <c r="H17" s="58" t="str">
        <f t="shared" si="2"/>
        <v>392</v>
      </c>
      <c r="I17" s="59">
        <f>_xlfn.XLOOKUP(H17,'A6.2-Rate Base RCND Plant'!C:C,'A6.2-Rate Base RCND Plant'!F:F,"ERROR")</f>
        <v>0.43183290679129122</v>
      </c>
      <c r="J17" s="3" t="s">
        <v>54</v>
      </c>
      <c r="K17" s="3" t="s">
        <v>24</v>
      </c>
      <c r="L17" s="3" t="s">
        <v>25</v>
      </c>
      <c r="M17" s="4">
        <v>2009</v>
      </c>
      <c r="N17" s="5">
        <v>119298.09</v>
      </c>
      <c r="O17" s="5"/>
      <c r="P17" s="5">
        <v>119298.09</v>
      </c>
      <c r="Q17" s="58">
        <f t="shared" si="0"/>
        <v>0</v>
      </c>
      <c r="R17" s="3" t="s">
        <v>36</v>
      </c>
      <c r="S17" s="4">
        <v>1</v>
      </c>
      <c r="T17" s="4">
        <v>1</v>
      </c>
      <c r="U17" s="4">
        <v>1</v>
      </c>
      <c r="V17" s="5">
        <v>119298.09</v>
      </c>
      <c r="W17" s="58">
        <f t="shared" si="1"/>
        <v>51516.840979349072</v>
      </c>
    </row>
    <row r="18" spans="1:23">
      <c r="A18" s="3" t="s">
        <v>17</v>
      </c>
      <c r="B18" s="3" t="s">
        <v>18</v>
      </c>
      <c r="C18" s="3" t="s">
        <v>19</v>
      </c>
      <c r="D18" s="3" t="s">
        <v>29</v>
      </c>
      <c r="E18" s="3" t="s">
        <v>21</v>
      </c>
      <c r="F18" s="70" t="s">
        <v>487</v>
      </c>
      <c r="G18" s="3" t="s">
        <v>34</v>
      </c>
      <c r="H18" s="58" t="str">
        <f t="shared" si="2"/>
        <v>392</v>
      </c>
      <c r="I18" s="59">
        <f>_xlfn.XLOOKUP(H18,'A6.2-Rate Base RCND Plant'!C:C,'A6.2-Rate Base RCND Plant'!F:F,"ERROR")</f>
        <v>0.43183290679129122</v>
      </c>
      <c r="J18" s="3" t="s">
        <v>35</v>
      </c>
      <c r="K18" s="3" t="s">
        <v>24</v>
      </c>
      <c r="L18" s="3" t="s">
        <v>25</v>
      </c>
      <c r="M18" s="4">
        <v>2012</v>
      </c>
      <c r="N18" s="5">
        <v>41044.239999999998</v>
      </c>
      <c r="O18" s="5"/>
      <c r="P18" s="5">
        <v>1005.63</v>
      </c>
      <c r="Q18" s="58">
        <f t="shared" si="0"/>
        <v>40038.61</v>
      </c>
      <c r="R18" s="3" t="s">
        <v>36</v>
      </c>
      <c r="S18" s="4">
        <v>1</v>
      </c>
      <c r="T18" s="4">
        <v>1</v>
      </c>
      <c r="U18" s="4">
        <v>1</v>
      </c>
      <c r="V18" s="5">
        <v>41044.239999999998</v>
      </c>
      <c r="W18" s="58">
        <f t="shared" si="1"/>
        <v>17724.253466239385</v>
      </c>
    </row>
    <row r="19" spans="1:23">
      <c r="A19" s="3" t="s">
        <v>17</v>
      </c>
      <c r="B19" s="3" t="s">
        <v>18</v>
      </c>
      <c r="C19" s="3" t="s">
        <v>19</v>
      </c>
      <c r="D19" s="3" t="s">
        <v>20</v>
      </c>
      <c r="E19" s="3" t="s">
        <v>21</v>
      </c>
      <c r="F19" s="70" t="s">
        <v>487</v>
      </c>
      <c r="G19" s="3" t="s">
        <v>55</v>
      </c>
      <c r="H19" s="58" t="str">
        <f t="shared" si="2"/>
        <v>379</v>
      </c>
      <c r="I19" s="59">
        <f>_xlfn.XLOOKUP(H19,'A6.2-Rate Base RCND Plant'!C:C,'A6.2-Rate Base RCND Plant'!F:F,"ERROR")</f>
        <v>0.3380707986361931</v>
      </c>
      <c r="J19" s="3" t="s">
        <v>23</v>
      </c>
      <c r="K19" s="3" t="s">
        <v>24</v>
      </c>
      <c r="L19" s="3" t="s">
        <v>25</v>
      </c>
      <c r="M19" s="4">
        <v>2009</v>
      </c>
      <c r="N19" s="5">
        <v>18122.689999999999</v>
      </c>
      <c r="O19" s="5"/>
      <c r="P19" s="5">
        <v>5350.42</v>
      </c>
      <c r="Q19" s="58">
        <f t="shared" si="0"/>
        <v>12772.269999999999</v>
      </c>
      <c r="R19" s="3" t="s">
        <v>56</v>
      </c>
      <c r="S19" s="4">
        <v>1223</v>
      </c>
      <c r="T19" s="4">
        <v>537</v>
      </c>
      <c r="U19" s="4">
        <v>2.2799999999999998</v>
      </c>
      <c r="V19" s="5">
        <v>41273.839999999997</v>
      </c>
      <c r="W19" s="58">
        <f t="shared" si="1"/>
        <v>13953.480051582452</v>
      </c>
    </row>
    <row r="20" spans="1:23">
      <c r="A20" s="3" t="s">
        <v>17</v>
      </c>
      <c r="B20" s="3" t="s">
        <v>18</v>
      </c>
      <c r="C20" s="3" t="s">
        <v>19</v>
      </c>
      <c r="D20" s="3" t="s">
        <v>29</v>
      </c>
      <c r="E20" s="3" t="s">
        <v>21</v>
      </c>
      <c r="F20" s="70" t="s">
        <v>487</v>
      </c>
      <c r="G20" s="3" t="s">
        <v>57</v>
      </c>
      <c r="H20" s="58" t="str">
        <f t="shared" si="2"/>
        <v>396</v>
      </c>
      <c r="I20" s="59">
        <f>_xlfn.XLOOKUP(H20,'A6.2-Rate Base RCND Plant'!C:C,'A6.2-Rate Base RCND Plant'!F:F,"ERROR")</f>
        <v>0.54297473900690851</v>
      </c>
      <c r="J20" s="3" t="s">
        <v>23</v>
      </c>
      <c r="K20" s="3" t="s">
        <v>58</v>
      </c>
      <c r="L20" s="3" t="s">
        <v>59</v>
      </c>
      <c r="M20" s="4">
        <v>2014</v>
      </c>
      <c r="N20" s="5">
        <v>109490.86</v>
      </c>
      <c r="O20" s="5"/>
      <c r="P20" s="5">
        <v>78533.05</v>
      </c>
      <c r="Q20" s="58">
        <f t="shared" si="0"/>
        <v>30957.809999999998</v>
      </c>
      <c r="R20" s="3" t="s">
        <v>36</v>
      </c>
      <c r="S20" s="4">
        <v>1</v>
      </c>
      <c r="T20" s="4">
        <v>1</v>
      </c>
      <c r="U20" s="4">
        <v>1</v>
      </c>
      <c r="V20" s="5">
        <v>109490.86</v>
      </c>
      <c r="W20" s="58">
        <f t="shared" si="1"/>
        <v>59450.771132141963</v>
      </c>
    </row>
    <row r="21" spans="1:23">
      <c r="A21" s="3" t="s">
        <v>17</v>
      </c>
      <c r="B21" s="3" t="s">
        <v>18</v>
      </c>
      <c r="C21" s="3" t="s">
        <v>19</v>
      </c>
      <c r="D21" s="3" t="s">
        <v>29</v>
      </c>
      <c r="E21" s="3" t="s">
        <v>21</v>
      </c>
      <c r="F21" s="70" t="s">
        <v>487</v>
      </c>
      <c r="G21" s="3" t="s">
        <v>60</v>
      </c>
      <c r="H21" s="58" t="str">
        <f t="shared" si="2"/>
        <v>394</v>
      </c>
      <c r="I21" s="59">
        <f>_xlfn.XLOOKUP(H21,'A6.2-Rate Base RCND Plant'!C:C,'A6.2-Rate Base RCND Plant'!F:F,"ERROR")</f>
        <v>0.34726061264282393</v>
      </c>
      <c r="J21" s="3" t="s">
        <v>23</v>
      </c>
      <c r="K21" s="3" t="s">
        <v>37</v>
      </c>
      <c r="L21" s="3" t="s">
        <v>38</v>
      </c>
      <c r="M21" s="4">
        <v>2014</v>
      </c>
      <c r="N21" s="5">
        <v>9102.01</v>
      </c>
      <c r="O21" s="5"/>
      <c r="P21" s="5">
        <v>4513.05</v>
      </c>
      <c r="Q21" s="58">
        <f t="shared" si="0"/>
        <v>4588.96</v>
      </c>
      <c r="R21" s="3" t="s">
        <v>36</v>
      </c>
      <c r="S21" s="4">
        <v>1</v>
      </c>
      <c r="T21" s="4">
        <v>1</v>
      </c>
      <c r="U21" s="4">
        <v>1</v>
      </c>
      <c r="V21" s="5">
        <v>9102.01</v>
      </c>
      <c r="W21" s="58">
        <f t="shared" si="1"/>
        <v>3160.76956888111</v>
      </c>
    </row>
    <row r="22" spans="1:23">
      <c r="A22" s="3" t="s">
        <v>17</v>
      </c>
      <c r="B22" s="3" t="s">
        <v>18</v>
      </c>
      <c r="C22" s="3" t="s">
        <v>19</v>
      </c>
      <c r="D22" s="3" t="s">
        <v>20</v>
      </c>
      <c r="E22" s="3" t="s">
        <v>21</v>
      </c>
      <c r="F22" s="70" t="s">
        <v>487</v>
      </c>
      <c r="G22" s="3" t="s">
        <v>39</v>
      </c>
      <c r="H22" s="58" t="str">
        <f t="shared" si="2"/>
        <v>378</v>
      </c>
      <c r="I22" s="59">
        <f>_xlfn.XLOOKUP(H22,'A6.2-Rate Base RCND Plant'!C:C,'A6.2-Rate Base RCND Plant'!F:F,"ERROR")</f>
        <v>0.46834496815577242</v>
      </c>
      <c r="J22" s="3" t="s">
        <v>23</v>
      </c>
      <c r="K22" s="3" t="s">
        <v>24</v>
      </c>
      <c r="L22" s="3" t="s">
        <v>25</v>
      </c>
      <c r="M22" s="4">
        <v>1979</v>
      </c>
      <c r="N22" s="5">
        <v>9470.36</v>
      </c>
      <c r="O22" s="5"/>
      <c r="P22" s="5">
        <v>8987.8799999999992</v>
      </c>
      <c r="Q22" s="58">
        <f t="shared" si="0"/>
        <v>482.48000000000138</v>
      </c>
      <c r="R22" s="3" t="s">
        <v>40</v>
      </c>
      <c r="S22" s="4">
        <v>1184</v>
      </c>
      <c r="T22" s="4">
        <v>187</v>
      </c>
      <c r="U22" s="4">
        <v>6.33</v>
      </c>
      <c r="V22" s="5">
        <v>59962.07</v>
      </c>
      <c r="W22" s="58">
        <f t="shared" si="1"/>
        <v>28082.933764704198</v>
      </c>
    </row>
    <row r="23" spans="1:23">
      <c r="A23" s="3" t="s">
        <v>17</v>
      </c>
      <c r="B23" s="3" t="s">
        <v>18</v>
      </c>
      <c r="C23" s="3" t="s">
        <v>19</v>
      </c>
      <c r="D23" s="3" t="s">
        <v>20</v>
      </c>
      <c r="E23" s="3" t="s">
        <v>21</v>
      </c>
      <c r="F23" s="70" t="s">
        <v>487</v>
      </c>
      <c r="G23" s="3" t="s">
        <v>39</v>
      </c>
      <c r="H23" s="58" t="str">
        <f t="shared" si="2"/>
        <v>378</v>
      </c>
      <c r="I23" s="59">
        <f>_xlfn.XLOOKUP(H23,'A6.2-Rate Base RCND Plant'!C:C,'A6.2-Rate Base RCND Plant'!F:F,"ERROR")</f>
        <v>0.46834496815577242</v>
      </c>
      <c r="J23" s="3" t="s">
        <v>23</v>
      </c>
      <c r="K23" s="3" t="s">
        <v>24</v>
      </c>
      <c r="L23" s="3" t="s">
        <v>25</v>
      </c>
      <c r="M23" s="4">
        <v>2001</v>
      </c>
      <c r="N23" s="5">
        <v>121459.76</v>
      </c>
      <c r="O23" s="5"/>
      <c r="P23" s="5">
        <v>79239.399999999994</v>
      </c>
      <c r="Q23" s="58">
        <f t="shared" si="0"/>
        <v>42220.36</v>
      </c>
      <c r="R23" s="3" t="s">
        <v>40</v>
      </c>
      <c r="S23" s="4">
        <v>1184</v>
      </c>
      <c r="T23" s="4">
        <v>355</v>
      </c>
      <c r="U23" s="4">
        <v>3.34</v>
      </c>
      <c r="V23" s="5">
        <v>405093.96</v>
      </c>
      <c r="W23" s="58">
        <f t="shared" si="1"/>
        <v>189723.71779629576</v>
      </c>
    </row>
    <row r="24" spans="1:23">
      <c r="A24" s="3" t="s">
        <v>17</v>
      </c>
      <c r="B24" s="3" t="s">
        <v>18</v>
      </c>
      <c r="C24" s="3" t="s">
        <v>19</v>
      </c>
      <c r="D24" s="3" t="s">
        <v>20</v>
      </c>
      <c r="E24" s="3" t="s">
        <v>21</v>
      </c>
      <c r="F24" s="70" t="s">
        <v>487</v>
      </c>
      <c r="G24" s="3" t="s">
        <v>39</v>
      </c>
      <c r="H24" s="58" t="str">
        <f t="shared" si="2"/>
        <v>378</v>
      </c>
      <c r="I24" s="59">
        <f>_xlfn.XLOOKUP(H24,'A6.2-Rate Base RCND Plant'!C:C,'A6.2-Rate Base RCND Plant'!F:F,"ERROR")</f>
        <v>0.46834496815577242</v>
      </c>
      <c r="J24" s="3" t="s">
        <v>23</v>
      </c>
      <c r="K24" s="3" t="s">
        <v>24</v>
      </c>
      <c r="L24" s="3" t="s">
        <v>25</v>
      </c>
      <c r="M24" s="4">
        <v>2000</v>
      </c>
      <c r="N24" s="5">
        <v>267633.90000000002</v>
      </c>
      <c r="O24" s="5"/>
      <c r="P24" s="5">
        <v>180787.29</v>
      </c>
      <c r="Q24" s="58">
        <f t="shared" si="0"/>
        <v>86846.610000000015</v>
      </c>
      <c r="R24" s="3" t="s">
        <v>40</v>
      </c>
      <c r="S24" s="4">
        <v>1184</v>
      </c>
      <c r="T24" s="4">
        <v>353</v>
      </c>
      <c r="U24" s="4">
        <v>3.35</v>
      </c>
      <c r="V24" s="5">
        <v>897672.91</v>
      </c>
      <c r="W24" s="58">
        <f t="shared" si="1"/>
        <v>420420.5904482496</v>
      </c>
    </row>
    <row r="25" spans="1:23">
      <c r="A25" s="3" t="s">
        <v>17</v>
      </c>
      <c r="B25" s="3" t="s">
        <v>18</v>
      </c>
      <c r="C25" s="3" t="s">
        <v>19</v>
      </c>
      <c r="D25" s="3" t="s">
        <v>20</v>
      </c>
      <c r="E25" s="3" t="s">
        <v>21</v>
      </c>
      <c r="F25" s="70" t="s">
        <v>487</v>
      </c>
      <c r="G25" s="3" t="s">
        <v>61</v>
      </c>
      <c r="H25" s="58" t="str">
        <f t="shared" si="2"/>
        <v>376</v>
      </c>
      <c r="I25" s="59">
        <f>_xlfn.XLOOKUP(H25,'A6.2-Rate Base RCND Plant'!C:C,'A6.2-Rate Base RCND Plant'!F:F,"ERROR")</f>
        <v>0.40359779215499247</v>
      </c>
      <c r="J25" s="3" t="s">
        <v>23</v>
      </c>
      <c r="K25" s="3" t="s">
        <v>24</v>
      </c>
      <c r="L25" s="3" t="s">
        <v>25</v>
      </c>
      <c r="M25" s="4">
        <v>2005</v>
      </c>
      <c r="N25" s="5">
        <v>7687534.3099999996</v>
      </c>
      <c r="O25" s="5"/>
      <c r="P25" s="5">
        <v>3539258.19</v>
      </c>
      <c r="Q25" s="58">
        <f t="shared" si="0"/>
        <v>4148276.1199999996</v>
      </c>
      <c r="R25" s="3" t="s">
        <v>62</v>
      </c>
      <c r="S25" s="4">
        <v>1688</v>
      </c>
      <c r="T25" s="4">
        <v>375</v>
      </c>
      <c r="U25" s="4">
        <v>4.5</v>
      </c>
      <c r="V25" s="5">
        <v>34604154.439999998</v>
      </c>
      <c r="W25" s="58">
        <f t="shared" si="1"/>
        <v>13966160.331374379</v>
      </c>
    </row>
    <row r="26" spans="1:23">
      <c r="A26" s="3" t="s">
        <v>17</v>
      </c>
      <c r="B26" s="3" t="s">
        <v>18</v>
      </c>
      <c r="C26" s="3" t="s">
        <v>19</v>
      </c>
      <c r="D26" s="3" t="s">
        <v>20</v>
      </c>
      <c r="E26" s="3" t="s">
        <v>21</v>
      </c>
      <c r="F26" s="70" t="s">
        <v>487</v>
      </c>
      <c r="G26" s="3" t="s">
        <v>55</v>
      </c>
      <c r="H26" s="58" t="str">
        <f t="shared" si="2"/>
        <v>379</v>
      </c>
      <c r="I26" s="59">
        <f>_xlfn.XLOOKUP(H26,'A6.2-Rate Base RCND Plant'!C:C,'A6.2-Rate Base RCND Plant'!F:F,"ERROR")</f>
        <v>0.3380707986361931</v>
      </c>
      <c r="J26" s="3" t="s">
        <v>23</v>
      </c>
      <c r="K26" s="3" t="s">
        <v>24</v>
      </c>
      <c r="L26" s="3" t="s">
        <v>25</v>
      </c>
      <c r="M26" s="4">
        <v>1999</v>
      </c>
      <c r="N26" s="5">
        <v>106694.39999999999</v>
      </c>
      <c r="O26" s="5"/>
      <c r="P26" s="5">
        <v>48082.879999999997</v>
      </c>
      <c r="Q26" s="58">
        <f t="shared" si="0"/>
        <v>58611.519999999997</v>
      </c>
      <c r="R26" s="3" t="s">
        <v>56</v>
      </c>
      <c r="S26" s="4">
        <v>1223</v>
      </c>
      <c r="T26" s="4">
        <v>338</v>
      </c>
      <c r="U26" s="4">
        <v>3.62</v>
      </c>
      <c r="V26" s="5">
        <v>386056.96000000002</v>
      </c>
      <c r="W26" s="58">
        <f t="shared" si="1"/>
        <v>130514.58478626086</v>
      </c>
    </row>
    <row r="27" spans="1:23">
      <c r="A27" s="3" t="s">
        <v>17</v>
      </c>
      <c r="B27" s="3" t="s">
        <v>18</v>
      </c>
      <c r="C27" s="3" t="s">
        <v>19</v>
      </c>
      <c r="D27" s="3" t="s">
        <v>20</v>
      </c>
      <c r="E27" s="3" t="s">
        <v>21</v>
      </c>
      <c r="F27" s="70" t="s">
        <v>487</v>
      </c>
      <c r="G27" s="3" t="s">
        <v>46</v>
      </c>
      <c r="H27" s="58" t="str">
        <f t="shared" si="2"/>
        <v>380</v>
      </c>
      <c r="I27" s="59">
        <f>_xlfn.XLOOKUP(H27,'A6.2-Rate Base RCND Plant'!C:C,'A6.2-Rate Base RCND Plant'!F:F,"ERROR")</f>
        <v>0.41926855566498139</v>
      </c>
      <c r="J27" s="3" t="s">
        <v>23</v>
      </c>
      <c r="K27" s="3" t="s">
        <v>24</v>
      </c>
      <c r="L27" s="3" t="s">
        <v>25</v>
      </c>
      <c r="M27" s="4">
        <v>2001</v>
      </c>
      <c r="N27" s="5">
        <v>7076458.6799999997</v>
      </c>
      <c r="O27" s="5"/>
      <c r="P27" s="5">
        <v>5615159.8799999999</v>
      </c>
      <c r="Q27" s="58">
        <f t="shared" si="0"/>
        <v>1461298.7999999998</v>
      </c>
      <c r="R27" s="3" t="s">
        <v>47</v>
      </c>
      <c r="S27" s="4">
        <v>1036</v>
      </c>
      <c r="T27" s="4">
        <v>329</v>
      </c>
      <c r="U27" s="4">
        <v>3.15</v>
      </c>
      <c r="V27" s="5">
        <v>22283316.690000001</v>
      </c>
      <c r="W27" s="58">
        <f t="shared" si="1"/>
        <v>9342694.0040416736</v>
      </c>
    </row>
    <row r="28" spans="1:23">
      <c r="A28" s="3" t="s">
        <v>17</v>
      </c>
      <c r="B28" s="3" t="s">
        <v>18</v>
      </c>
      <c r="C28" s="3" t="s">
        <v>19</v>
      </c>
      <c r="D28" s="3" t="s">
        <v>20</v>
      </c>
      <c r="E28" s="3" t="s">
        <v>21</v>
      </c>
      <c r="F28" s="70" t="s">
        <v>487</v>
      </c>
      <c r="G28" s="3" t="s">
        <v>46</v>
      </c>
      <c r="H28" s="58" t="str">
        <f t="shared" si="2"/>
        <v>380</v>
      </c>
      <c r="I28" s="59">
        <f>_xlfn.XLOOKUP(H28,'A6.2-Rate Base RCND Plant'!C:C,'A6.2-Rate Base RCND Plant'!F:F,"ERROR")</f>
        <v>0.41926855566498139</v>
      </c>
      <c r="J28" s="3" t="s">
        <v>23</v>
      </c>
      <c r="K28" s="3" t="s">
        <v>24</v>
      </c>
      <c r="L28" s="3" t="s">
        <v>25</v>
      </c>
      <c r="M28" s="4">
        <v>1998</v>
      </c>
      <c r="N28" s="5">
        <v>4590534.87</v>
      </c>
      <c r="O28" s="5"/>
      <c r="P28" s="5">
        <v>3945054.41</v>
      </c>
      <c r="Q28" s="58">
        <f t="shared" si="0"/>
        <v>645480.46</v>
      </c>
      <c r="R28" s="3" t="s">
        <v>47</v>
      </c>
      <c r="S28" s="4">
        <v>1036</v>
      </c>
      <c r="T28" s="4">
        <v>303</v>
      </c>
      <c r="U28" s="4">
        <v>3.42</v>
      </c>
      <c r="V28" s="5">
        <v>15695690.18</v>
      </c>
      <c r="W28" s="58">
        <f t="shared" si="1"/>
        <v>6580709.351933632</v>
      </c>
    </row>
    <row r="29" spans="1:23">
      <c r="A29" s="3" t="s">
        <v>17</v>
      </c>
      <c r="B29" s="3" t="s">
        <v>18</v>
      </c>
      <c r="C29" s="3" t="s">
        <v>19</v>
      </c>
      <c r="D29" s="3" t="s">
        <v>20</v>
      </c>
      <c r="E29" s="3" t="s">
        <v>21</v>
      </c>
      <c r="F29" s="70" t="s">
        <v>487</v>
      </c>
      <c r="G29" s="3" t="s">
        <v>46</v>
      </c>
      <c r="H29" s="58" t="str">
        <f t="shared" si="2"/>
        <v>380</v>
      </c>
      <c r="I29" s="59">
        <f>_xlfn.XLOOKUP(H29,'A6.2-Rate Base RCND Plant'!C:C,'A6.2-Rate Base RCND Plant'!F:F,"ERROR")</f>
        <v>0.41926855566498139</v>
      </c>
      <c r="J29" s="3" t="s">
        <v>23</v>
      </c>
      <c r="K29" s="3" t="s">
        <v>24</v>
      </c>
      <c r="L29" s="3" t="s">
        <v>25</v>
      </c>
      <c r="M29" s="4">
        <v>1981</v>
      </c>
      <c r="N29" s="5">
        <v>304496.59999999998</v>
      </c>
      <c r="O29" s="5"/>
      <c r="P29" s="5">
        <v>302436.75</v>
      </c>
      <c r="Q29" s="58">
        <f t="shared" si="0"/>
        <v>2059.8499999999767</v>
      </c>
      <c r="R29" s="3" t="s">
        <v>47</v>
      </c>
      <c r="S29" s="4">
        <v>1036</v>
      </c>
      <c r="T29" s="4">
        <v>208</v>
      </c>
      <c r="U29" s="4">
        <v>4.9800000000000004</v>
      </c>
      <c r="V29" s="5">
        <v>1516627.3</v>
      </c>
      <c r="W29" s="58">
        <f t="shared" si="1"/>
        <v>635874.13755308045</v>
      </c>
    </row>
    <row r="30" spans="1:23">
      <c r="A30" s="3" t="s">
        <v>17</v>
      </c>
      <c r="B30" s="3" t="s">
        <v>18</v>
      </c>
      <c r="C30" s="3" t="s">
        <v>19</v>
      </c>
      <c r="D30" s="3" t="s">
        <v>20</v>
      </c>
      <c r="E30" s="3" t="s">
        <v>21</v>
      </c>
      <c r="F30" s="70" t="s">
        <v>487</v>
      </c>
      <c r="G30" s="3" t="s">
        <v>46</v>
      </c>
      <c r="H30" s="58" t="str">
        <f t="shared" si="2"/>
        <v>380</v>
      </c>
      <c r="I30" s="59">
        <f>_xlfn.XLOOKUP(H30,'A6.2-Rate Base RCND Plant'!C:C,'A6.2-Rate Base RCND Plant'!F:F,"ERROR")</f>
        <v>0.41926855566498139</v>
      </c>
      <c r="J30" s="3" t="s">
        <v>23</v>
      </c>
      <c r="K30" s="3" t="s">
        <v>24</v>
      </c>
      <c r="L30" s="3" t="s">
        <v>25</v>
      </c>
      <c r="M30" s="4">
        <v>1967</v>
      </c>
      <c r="N30" s="5">
        <v>28400.37</v>
      </c>
      <c r="O30" s="5"/>
      <c r="P30" s="5">
        <v>28394.29</v>
      </c>
      <c r="Q30" s="58">
        <f t="shared" si="0"/>
        <v>6.0799999999981083</v>
      </c>
      <c r="R30" s="3" t="s">
        <v>47</v>
      </c>
      <c r="S30" s="4">
        <v>1036</v>
      </c>
      <c r="T30" s="4">
        <v>69</v>
      </c>
      <c r="U30" s="4">
        <v>15.01</v>
      </c>
      <c r="V30" s="5">
        <v>426417.15</v>
      </c>
      <c r="W30" s="58">
        <f t="shared" si="1"/>
        <v>178783.30259127772</v>
      </c>
    </row>
    <row r="31" spans="1:23">
      <c r="A31" s="3" t="s">
        <v>17</v>
      </c>
      <c r="B31" s="3" t="s">
        <v>18</v>
      </c>
      <c r="C31" s="3" t="s">
        <v>19</v>
      </c>
      <c r="D31" s="3" t="s">
        <v>20</v>
      </c>
      <c r="E31" s="3" t="s">
        <v>21</v>
      </c>
      <c r="F31" s="70" t="s">
        <v>487</v>
      </c>
      <c r="G31" s="3" t="s">
        <v>46</v>
      </c>
      <c r="H31" s="58" t="str">
        <f t="shared" si="2"/>
        <v>380</v>
      </c>
      <c r="I31" s="59">
        <f>_xlfn.XLOOKUP(H31,'A6.2-Rate Base RCND Plant'!C:C,'A6.2-Rate Base RCND Plant'!F:F,"ERROR")</f>
        <v>0.41926855566498139</v>
      </c>
      <c r="J31" s="3" t="s">
        <v>23</v>
      </c>
      <c r="K31" s="3" t="s">
        <v>24</v>
      </c>
      <c r="L31" s="3" t="s">
        <v>25</v>
      </c>
      <c r="M31" s="4">
        <v>1985</v>
      </c>
      <c r="N31" s="5">
        <v>269664.37</v>
      </c>
      <c r="O31" s="5"/>
      <c r="P31" s="5">
        <v>265436.83</v>
      </c>
      <c r="Q31" s="58">
        <f t="shared" si="0"/>
        <v>4227.539999999979</v>
      </c>
      <c r="R31" s="3" t="s">
        <v>47</v>
      </c>
      <c r="S31" s="4">
        <v>1036</v>
      </c>
      <c r="T31" s="4">
        <v>234</v>
      </c>
      <c r="U31" s="4">
        <v>4.43</v>
      </c>
      <c r="V31" s="5">
        <v>1193898.6599999999</v>
      </c>
      <c r="W31" s="58">
        <f t="shared" si="1"/>
        <v>500564.16678855667</v>
      </c>
    </row>
    <row r="32" spans="1:23">
      <c r="A32" s="3" t="s">
        <v>17</v>
      </c>
      <c r="B32" s="3" t="s">
        <v>18</v>
      </c>
      <c r="C32" s="3" t="s">
        <v>19</v>
      </c>
      <c r="D32" s="3" t="s">
        <v>20</v>
      </c>
      <c r="E32" s="3" t="s">
        <v>21</v>
      </c>
      <c r="F32" s="70" t="s">
        <v>487</v>
      </c>
      <c r="G32" s="3" t="s">
        <v>46</v>
      </c>
      <c r="H32" s="58" t="str">
        <f t="shared" si="2"/>
        <v>380</v>
      </c>
      <c r="I32" s="59">
        <f>_xlfn.XLOOKUP(H32,'A6.2-Rate Base RCND Plant'!C:C,'A6.2-Rate Base RCND Plant'!F:F,"ERROR")</f>
        <v>0.41926855566498139</v>
      </c>
      <c r="J32" s="3" t="s">
        <v>23</v>
      </c>
      <c r="K32" s="3" t="s">
        <v>24</v>
      </c>
      <c r="L32" s="3" t="s">
        <v>25</v>
      </c>
      <c r="M32" s="4">
        <v>1995</v>
      </c>
      <c r="N32" s="5">
        <v>2852626.67</v>
      </c>
      <c r="O32" s="5"/>
      <c r="P32" s="5">
        <v>2591801.67</v>
      </c>
      <c r="Q32" s="58">
        <f t="shared" si="0"/>
        <v>260825</v>
      </c>
      <c r="R32" s="3" t="s">
        <v>47</v>
      </c>
      <c r="S32" s="4">
        <v>1036</v>
      </c>
      <c r="T32" s="4">
        <v>291</v>
      </c>
      <c r="U32" s="4">
        <v>3.56</v>
      </c>
      <c r="V32" s="5">
        <v>10155743.060000001</v>
      </c>
      <c r="W32" s="58">
        <f t="shared" si="1"/>
        <v>4257983.7244708585</v>
      </c>
    </row>
    <row r="33" spans="1:23">
      <c r="A33" s="3" t="s">
        <v>17</v>
      </c>
      <c r="B33" s="3" t="s">
        <v>18</v>
      </c>
      <c r="C33" s="3" t="s">
        <v>19</v>
      </c>
      <c r="D33" s="3" t="s">
        <v>20</v>
      </c>
      <c r="E33" s="3" t="s">
        <v>21</v>
      </c>
      <c r="F33" s="70" t="s">
        <v>487</v>
      </c>
      <c r="G33" s="3" t="s">
        <v>55</v>
      </c>
      <c r="H33" s="58" t="str">
        <f t="shared" si="2"/>
        <v>379</v>
      </c>
      <c r="I33" s="59">
        <f>_xlfn.XLOOKUP(H33,'A6.2-Rate Base RCND Plant'!C:C,'A6.2-Rate Base RCND Plant'!F:F,"ERROR")</f>
        <v>0.3380707986361931</v>
      </c>
      <c r="J33" s="3" t="s">
        <v>23</v>
      </c>
      <c r="K33" s="3" t="s">
        <v>24</v>
      </c>
      <c r="L33" s="3" t="s">
        <v>25</v>
      </c>
      <c r="M33" s="4">
        <v>1973</v>
      </c>
      <c r="N33" s="5">
        <v>170</v>
      </c>
      <c r="O33" s="5"/>
      <c r="P33" s="5">
        <v>128.91</v>
      </c>
      <c r="Q33" s="58">
        <f t="shared" si="0"/>
        <v>41.09</v>
      </c>
      <c r="R33" s="3" t="s">
        <v>56</v>
      </c>
      <c r="S33" s="4">
        <v>1223</v>
      </c>
      <c r="T33" s="4">
        <v>100</v>
      </c>
      <c r="U33" s="4">
        <v>12.23</v>
      </c>
      <c r="V33" s="5">
        <v>2079.1</v>
      </c>
      <c r="W33" s="58">
        <f t="shared" si="1"/>
        <v>702.8829974445091</v>
      </c>
    </row>
    <row r="34" spans="1:23">
      <c r="A34" s="3" t="s">
        <v>17</v>
      </c>
      <c r="B34" s="3" t="s">
        <v>18</v>
      </c>
      <c r="C34" s="3" t="s">
        <v>19</v>
      </c>
      <c r="D34" s="3" t="s">
        <v>20</v>
      </c>
      <c r="E34" s="3" t="s">
        <v>21</v>
      </c>
      <c r="F34" s="70" t="s">
        <v>487</v>
      </c>
      <c r="G34" s="3" t="s">
        <v>55</v>
      </c>
      <c r="H34" s="58" t="str">
        <f t="shared" si="2"/>
        <v>379</v>
      </c>
      <c r="I34" s="59">
        <f>_xlfn.XLOOKUP(H34,'A6.2-Rate Base RCND Plant'!C:C,'A6.2-Rate Base RCND Plant'!F:F,"ERROR")</f>
        <v>0.3380707986361931</v>
      </c>
      <c r="J34" s="3" t="s">
        <v>23</v>
      </c>
      <c r="K34" s="3" t="s">
        <v>24</v>
      </c>
      <c r="L34" s="3" t="s">
        <v>25</v>
      </c>
      <c r="M34" s="4">
        <v>1988</v>
      </c>
      <c r="N34" s="5">
        <v>127256.89</v>
      </c>
      <c r="O34" s="5"/>
      <c r="P34" s="5">
        <v>76338.600000000006</v>
      </c>
      <c r="Q34" s="58">
        <f t="shared" si="0"/>
        <v>50918.289999999994</v>
      </c>
      <c r="R34" s="3" t="s">
        <v>56</v>
      </c>
      <c r="S34" s="4">
        <v>1223</v>
      </c>
      <c r="T34" s="4">
        <v>269</v>
      </c>
      <c r="U34" s="4">
        <v>4.55</v>
      </c>
      <c r="V34" s="5">
        <v>578569.43000000005</v>
      </c>
      <c r="W34" s="58">
        <f t="shared" si="1"/>
        <v>195597.42926658705</v>
      </c>
    </row>
    <row r="35" spans="1:23">
      <c r="A35" s="3" t="s">
        <v>17</v>
      </c>
      <c r="B35" s="3" t="s">
        <v>18</v>
      </c>
      <c r="C35" s="3" t="s">
        <v>19</v>
      </c>
      <c r="D35" s="3" t="s">
        <v>20</v>
      </c>
      <c r="E35" s="3" t="s">
        <v>21</v>
      </c>
      <c r="F35" s="70" t="s">
        <v>487</v>
      </c>
      <c r="G35" s="3" t="s">
        <v>55</v>
      </c>
      <c r="H35" s="58" t="str">
        <f t="shared" si="2"/>
        <v>379</v>
      </c>
      <c r="I35" s="59">
        <f>_xlfn.XLOOKUP(H35,'A6.2-Rate Base RCND Plant'!C:C,'A6.2-Rate Base RCND Plant'!F:F,"ERROR")</f>
        <v>0.3380707986361931</v>
      </c>
      <c r="J35" s="3" t="s">
        <v>23</v>
      </c>
      <c r="K35" s="3" t="s">
        <v>24</v>
      </c>
      <c r="L35" s="3" t="s">
        <v>25</v>
      </c>
      <c r="M35" s="4">
        <v>1990</v>
      </c>
      <c r="N35" s="5">
        <v>2623.04</v>
      </c>
      <c r="O35" s="5"/>
      <c r="P35" s="5">
        <v>1507.4</v>
      </c>
      <c r="Q35" s="58">
        <f t="shared" si="0"/>
        <v>1115.6399999999999</v>
      </c>
      <c r="R35" s="3" t="s">
        <v>56</v>
      </c>
      <c r="S35" s="4">
        <v>1223</v>
      </c>
      <c r="T35" s="4">
        <v>275</v>
      </c>
      <c r="U35" s="4">
        <v>4.45</v>
      </c>
      <c r="V35" s="5">
        <v>11665.37</v>
      </c>
      <c r="W35" s="58">
        <f t="shared" si="1"/>
        <v>3943.7209522866883</v>
      </c>
    </row>
    <row r="36" spans="1:23">
      <c r="A36" s="3" t="s">
        <v>17</v>
      </c>
      <c r="B36" s="3" t="s">
        <v>18</v>
      </c>
      <c r="C36" s="3" t="s">
        <v>19</v>
      </c>
      <c r="D36" s="3" t="s">
        <v>20</v>
      </c>
      <c r="E36" s="3" t="s">
        <v>21</v>
      </c>
      <c r="F36" s="70" t="s">
        <v>487</v>
      </c>
      <c r="G36" s="3" t="s">
        <v>46</v>
      </c>
      <c r="H36" s="58" t="str">
        <f t="shared" si="2"/>
        <v>380</v>
      </c>
      <c r="I36" s="59">
        <f>_xlfn.XLOOKUP(H36,'A6.2-Rate Base RCND Plant'!C:C,'A6.2-Rate Base RCND Plant'!F:F,"ERROR")</f>
        <v>0.41926855566498139</v>
      </c>
      <c r="J36" s="3" t="s">
        <v>23</v>
      </c>
      <c r="K36" s="3" t="s">
        <v>24</v>
      </c>
      <c r="L36" s="3" t="s">
        <v>25</v>
      </c>
      <c r="M36" s="4">
        <v>1966</v>
      </c>
      <c r="N36" s="5">
        <v>15318.09</v>
      </c>
      <c r="O36" s="5"/>
      <c r="P36" s="5">
        <v>15315.51</v>
      </c>
      <c r="Q36" s="58">
        <f t="shared" si="0"/>
        <v>2.5799999999999272</v>
      </c>
      <c r="R36" s="3" t="s">
        <v>47</v>
      </c>
      <c r="S36" s="4">
        <v>1036</v>
      </c>
      <c r="T36" s="4">
        <v>66</v>
      </c>
      <c r="U36" s="4">
        <v>15.7</v>
      </c>
      <c r="V36" s="5">
        <v>240447.59</v>
      </c>
      <c r="W36" s="58">
        <f t="shared" si="1"/>
        <v>100812.11377242563</v>
      </c>
    </row>
    <row r="37" spans="1:23">
      <c r="A37" s="3" t="s">
        <v>17</v>
      </c>
      <c r="B37" s="3" t="s">
        <v>18</v>
      </c>
      <c r="C37" s="3" t="s">
        <v>19</v>
      </c>
      <c r="D37" s="3" t="s">
        <v>20</v>
      </c>
      <c r="E37" s="3" t="s">
        <v>21</v>
      </c>
      <c r="F37" s="70" t="s">
        <v>487</v>
      </c>
      <c r="G37" s="3" t="s">
        <v>63</v>
      </c>
      <c r="H37" s="58" t="str">
        <f t="shared" si="2"/>
        <v>383</v>
      </c>
      <c r="I37" s="59">
        <f>_xlfn.XLOOKUP(H37,'A6.2-Rate Base RCND Plant'!C:C,'A6.2-Rate Base RCND Plant'!F:F,"ERROR")</f>
        <v>0.50413956378429226</v>
      </c>
      <c r="J37" s="3" t="s">
        <v>23</v>
      </c>
      <c r="K37" s="3" t="s">
        <v>24</v>
      </c>
      <c r="L37" s="3" t="s">
        <v>25</v>
      </c>
      <c r="M37" s="4">
        <v>2000</v>
      </c>
      <c r="N37" s="5">
        <v>19918.650000000001</v>
      </c>
      <c r="O37" s="5"/>
      <c r="P37" s="5">
        <v>14367.73</v>
      </c>
      <c r="Q37" s="58">
        <f t="shared" si="0"/>
        <v>5550.9200000000019</v>
      </c>
      <c r="R37" s="3" t="s">
        <v>64</v>
      </c>
      <c r="S37" s="4">
        <v>954</v>
      </c>
      <c r="T37" s="4">
        <v>307</v>
      </c>
      <c r="U37" s="4">
        <v>3.11</v>
      </c>
      <c r="V37" s="5">
        <v>61897.04</v>
      </c>
      <c r="W37" s="58">
        <f t="shared" si="1"/>
        <v>31204.746745138891</v>
      </c>
    </row>
    <row r="38" spans="1:23">
      <c r="A38" s="3" t="s">
        <v>17</v>
      </c>
      <c r="B38" s="3" t="s">
        <v>18</v>
      </c>
      <c r="C38" s="3" t="s">
        <v>19</v>
      </c>
      <c r="D38" s="3" t="s">
        <v>20</v>
      </c>
      <c r="E38" s="3" t="s">
        <v>21</v>
      </c>
      <c r="F38" s="70" t="s">
        <v>487</v>
      </c>
      <c r="G38" s="3" t="s">
        <v>61</v>
      </c>
      <c r="H38" s="58" t="str">
        <f t="shared" si="2"/>
        <v>376</v>
      </c>
      <c r="I38" s="59">
        <f>_xlfn.XLOOKUP(H38,'A6.2-Rate Base RCND Plant'!C:C,'A6.2-Rate Base RCND Plant'!F:F,"ERROR")</f>
        <v>0.40359779215499247</v>
      </c>
      <c r="J38" s="3" t="s">
        <v>23</v>
      </c>
      <c r="K38" s="3" t="s">
        <v>24</v>
      </c>
      <c r="L38" s="3" t="s">
        <v>25</v>
      </c>
      <c r="M38" s="4">
        <v>1961</v>
      </c>
      <c r="N38" s="5">
        <v>51709.14</v>
      </c>
      <c r="O38" s="5"/>
      <c r="P38" s="5">
        <v>50872.68</v>
      </c>
      <c r="Q38" s="58">
        <f t="shared" si="0"/>
        <v>836.45999999999913</v>
      </c>
      <c r="R38" s="3" t="s">
        <v>62</v>
      </c>
      <c r="S38" s="4">
        <v>1688</v>
      </c>
      <c r="T38" s="4">
        <v>80</v>
      </c>
      <c r="U38" s="4">
        <v>21.1</v>
      </c>
      <c r="V38" s="5">
        <v>1091062.8500000001</v>
      </c>
      <c r="W38" s="58">
        <f t="shared" si="1"/>
        <v>440350.55736233376</v>
      </c>
    </row>
    <row r="39" spans="1:23">
      <c r="A39" s="3" t="s">
        <v>17</v>
      </c>
      <c r="B39" s="3" t="s">
        <v>18</v>
      </c>
      <c r="C39" s="3" t="s">
        <v>19</v>
      </c>
      <c r="D39" s="3" t="s">
        <v>20</v>
      </c>
      <c r="E39" s="3" t="s">
        <v>21</v>
      </c>
      <c r="F39" s="70" t="s">
        <v>487</v>
      </c>
      <c r="G39" s="3" t="s">
        <v>61</v>
      </c>
      <c r="H39" s="58" t="str">
        <f t="shared" si="2"/>
        <v>376</v>
      </c>
      <c r="I39" s="59">
        <f>_xlfn.XLOOKUP(H39,'A6.2-Rate Base RCND Plant'!C:C,'A6.2-Rate Base RCND Plant'!F:F,"ERROR")</f>
        <v>0.40359779215499247</v>
      </c>
      <c r="J39" s="3" t="s">
        <v>23</v>
      </c>
      <c r="K39" s="3" t="s">
        <v>24</v>
      </c>
      <c r="L39" s="3" t="s">
        <v>25</v>
      </c>
      <c r="M39" s="4">
        <v>1963</v>
      </c>
      <c r="N39" s="5">
        <v>105639.84</v>
      </c>
      <c r="O39" s="5"/>
      <c r="P39" s="5">
        <v>103536.36</v>
      </c>
      <c r="Q39" s="58">
        <f t="shared" si="0"/>
        <v>2103.4799999999959</v>
      </c>
      <c r="R39" s="3" t="s">
        <v>62</v>
      </c>
      <c r="S39" s="4">
        <v>1688</v>
      </c>
      <c r="T39" s="4">
        <v>82</v>
      </c>
      <c r="U39" s="4">
        <v>20.59</v>
      </c>
      <c r="V39" s="5">
        <v>2174634.7599999998</v>
      </c>
      <c r="W39" s="58">
        <f t="shared" si="1"/>
        <v>877677.78787950182</v>
      </c>
    </row>
    <row r="40" spans="1:23">
      <c r="A40" s="3" t="s">
        <v>17</v>
      </c>
      <c r="B40" s="3" t="s">
        <v>18</v>
      </c>
      <c r="C40" s="3" t="s">
        <v>19</v>
      </c>
      <c r="D40" s="3" t="s">
        <v>20</v>
      </c>
      <c r="E40" s="3" t="s">
        <v>21</v>
      </c>
      <c r="F40" s="70" t="s">
        <v>487</v>
      </c>
      <c r="G40" s="3" t="s">
        <v>63</v>
      </c>
      <c r="H40" s="58" t="str">
        <f t="shared" si="2"/>
        <v>383</v>
      </c>
      <c r="I40" s="59">
        <f>_xlfn.XLOOKUP(H40,'A6.2-Rate Base RCND Plant'!C:C,'A6.2-Rate Base RCND Plant'!F:F,"ERROR")</f>
        <v>0.50413956378429226</v>
      </c>
      <c r="J40" s="3" t="s">
        <v>23</v>
      </c>
      <c r="K40" s="3" t="s">
        <v>24</v>
      </c>
      <c r="L40" s="3" t="s">
        <v>25</v>
      </c>
      <c r="M40" s="4">
        <v>1985</v>
      </c>
      <c r="N40" s="5">
        <v>2289.29</v>
      </c>
      <c r="O40" s="5"/>
      <c r="P40" s="5">
        <v>2177.63</v>
      </c>
      <c r="Q40" s="58">
        <f t="shared" si="0"/>
        <v>111.65999999999985</v>
      </c>
      <c r="R40" s="3" t="s">
        <v>64</v>
      </c>
      <c r="S40" s="4">
        <v>954</v>
      </c>
      <c r="T40" s="4">
        <v>237</v>
      </c>
      <c r="U40" s="4">
        <v>4.03</v>
      </c>
      <c r="V40" s="5">
        <v>9215.1200000000008</v>
      </c>
      <c r="W40" s="58">
        <f t="shared" si="1"/>
        <v>4645.7065770199079</v>
      </c>
    </row>
    <row r="41" spans="1:23">
      <c r="A41" s="3" t="s">
        <v>17</v>
      </c>
      <c r="B41" s="3" t="s">
        <v>18</v>
      </c>
      <c r="C41" s="3" t="s">
        <v>19</v>
      </c>
      <c r="D41" s="3" t="s">
        <v>20</v>
      </c>
      <c r="E41" s="3" t="s">
        <v>21</v>
      </c>
      <c r="F41" s="70" t="s">
        <v>487</v>
      </c>
      <c r="G41" s="3" t="s">
        <v>61</v>
      </c>
      <c r="H41" s="58" t="str">
        <f t="shared" si="2"/>
        <v>376</v>
      </c>
      <c r="I41" s="59">
        <f>_xlfn.XLOOKUP(H41,'A6.2-Rate Base RCND Plant'!C:C,'A6.2-Rate Base RCND Plant'!F:F,"ERROR")</f>
        <v>0.40359779215499247</v>
      </c>
      <c r="J41" s="3" t="s">
        <v>23</v>
      </c>
      <c r="K41" s="3" t="s">
        <v>24</v>
      </c>
      <c r="L41" s="3" t="s">
        <v>25</v>
      </c>
      <c r="M41" s="4">
        <v>1958</v>
      </c>
      <c r="N41" s="5">
        <v>21691.66</v>
      </c>
      <c r="O41" s="5"/>
      <c r="P41" s="5">
        <v>21435.599999999999</v>
      </c>
      <c r="Q41" s="58">
        <f t="shared" si="0"/>
        <v>256.06000000000131</v>
      </c>
      <c r="R41" s="3" t="s">
        <v>62</v>
      </c>
      <c r="S41" s="4">
        <v>1688</v>
      </c>
      <c r="T41" s="4">
        <v>74</v>
      </c>
      <c r="U41" s="4">
        <v>22.81</v>
      </c>
      <c r="V41" s="5">
        <v>494804.35</v>
      </c>
      <c r="W41" s="58">
        <f t="shared" si="1"/>
        <v>199701.94320868613</v>
      </c>
    </row>
    <row r="42" spans="1:23">
      <c r="A42" s="3" t="s">
        <v>17</v>
      </c>
      <c r="B42" s="3" t="s">
        <v>18</v>
      </c>
      <c r="C42" s="3" t="s">
        <v>19</v>
      </c>
      <c r="D42" s="3" t="s">
        <v>65</v>
      </c>
      <c r="E42" s="3" t="s">
        <v>21</v>
      </c>
      <c r="F42" s="70" t="s">
        <v>487</v>
      </c>
      <c r="G42" s="3" t="s">
        <v>66</v>
      </c>
      <c r="H42" s="58" t="str">
        <f t="shared" si="2"/>
        <v>369</v>
      </c>
      <c r="I42" s="59">
        <f>_xlfn.XLOOKUP(H42,'A6.2-Rate Base RCND Plant'!C:C,'A6.2-Rate Base RCND Plant'!F:F,"ERROR")</f>
        <v>0.47687649645731794</v>
      </c>
      <c r="J42" s="3" t="s">
        <v>23</v>
      </c>
      <c r="K42" s="3" t="s">
        <v>24</v>
      </c>
      <c r="L42" s="3" t="s">
        <v>25</v>
      </c>
      <c r="M42" s="4">
        <v>1985</v>
      </c>
      <c r="N42" s="5">
        <v>5372</v>
      </c>
      <c r="O42" s="5"/>
      <c r="P42" s="5">
        <v>4986.07</v>
      </c>
      <c r="Q42" s="58">
        <f t="shared" si="0"/>
        <v>385.93000000000029</v>
      </c>
      <c r="R42" s="3" t="s">
        <v>67</v>
      </c>
      <c r="S42" s="4">
        <v>1257</v>
      </c>
      <c r="T42" s="4">
        <v>248</v>
      </c>
      <c r="U42" s="4">
        <v>5.07</v>
      </c>
      <c r="V42" s="5">
        <v>27228.240000000002</v>
      </c>
      <c r="W42" s="58">
        <f t="shared" si="1"/>
        <v>12984.507695899003</v>
      </c>
    </row>
    <row r="43" spans="1:23">
      <c r="A43" s="3" t="s">
        <v>17</v>
      </c>
      <c r="B43" s="3" t="s">
        <v>18</v>
      </c>
      <c r="C43" s="3" t="s">
        <v>19</v>
      </c>
      <c r="D43" s="3" t="s">
        <v>20</v>
      </c>
      <c r="E43" s="3" t="s">
        <v>21</v>
      </c>
      <c r="F43" s="70" t="s">
        <v>487</v>
      </c>
      <c r="G43" s="3" t="s">
        <v>44</v>
      </c>
      <c r="H43" s="58" t="str">
        <f t="shared" si="2"/>
        <v>382</v>
      </c>
      <c r="I43" s="59">
        <f>_xlfn.XLOOKUP(H43,'A6.2-Rate Base RCND Plant'!C:C,'A6.2-Rate Base RCND Plant'!F:F,"ERROR")</f>
        <v>4.068947554640568E-2</v>
      </c>
      <c r="J43" s="3" t="s">
        <v>23</v>
      </c>
      <c r="K43" s="3" t="s">
        <v>24</v>
      </c>
      <c r="L43" s="3" t="s">
        <v>25</v>
      </c>
      <c r="M43" s="4">
        <v>2017</v>
      </c>
      <c r="N43" s="5">
        <v>446306.92</v>
      </c>
      <c r="O43" s="5"/>
      <c r="P43" s="5">
        <v>18489.73</v>
      </c>
      <c r="Q43" s="58">
        <f t="shared" si="0"/>
        <v>427817.19</v>
      </c>
      <c r="R43" s="3" t="s">
        <v>45</v>
      </c>
      <c r="S43" s="4">
        <v>2076</v>
      </c>
      <c r="T43" s="4">
        <v>913</v>
      </c>
      <c r="U43" s="4">
        <v>2.27</v>
      </c>
      <c r="V43" s="5">
        <v>1014822.74</v>
      </c>
      <c r="W43" s="58">
        <f t="shared" si="1"/>
        <v>41292.605063166411</v>
      </c>
    </row>
    <row r="44" spans="1:23">
      <c r="A44" s="3" t="s">
        <v>17</v>
      </c>
      <c r="B44" s="3" t="s">
        <v>18</v>
      </c>
      <c r="C44" s="3" t="s">
        <v>19</v>
      </c>
      <c r="D44" s="3" t="s">
        <v>20</v>
      </c>
      <c r="E44" s="3" t="s">
        <v>21</v>
      </c>
      <c r="F44" s="70" t="s">
        <v>487</v>
      </c>
      <c r="G44" s="3" t="s">
        <v>61</v>
      </c>
      <c r="H44" s="58" t="str">
        <f t="shared" si="2"/>
        <v>376</v>
      </c>
      <c r="I44" s="59">
        <f>_xlfn.XLOOKUP(H44,'A6.2-Rate Base RCND Plant'!C:C,'A6.2-Rate Base RCND Plant'!F:F,"ERROR")</f>
        <v>0.40359779215499247</v>
      </c>
      <c r="J44" s="3" t="s">
        <v>23</v>
      </c>
      <c r="K44" s="3" t="s">
        <v>24</v>
      </c>
      <c r="L44" s="3" t="s">
        <v>25</v>
      </c>
      <c r="M44" s="4">
        <v>2017</v>
      </c>
      <c r="N44" s="5">
        <v>5157621.17</v>
      </c>
      <c r="O44" s="5"/>
      <c r="P44" s="5">
        <v>912751.26</v>
      </c>
      <c r="Q44" s="58">
        <f t="shared" si="0"/>
        <v>4244869.91</v>
      </c>
      <c r="R44" s="3" t="s">
        <v>62</v>
      </c>
      <c r="S44" s="4">
        <v>1688</v>
      </c>
      <c r="T44" s="4">
        <v>840</v>
      </c>
      <c r="U44" s="4">
        <v>2.0099999999999998</v>
      </c>
      <c r="V44" s="5">
        <v>10364362.539999999</v>
      </c>
      <c r="W44" s="58">
        <f t="shared" si="1"/>
        <v>4183033.8382379096</v>
      </c>
    </row>
    <row r="45" spans="1:23">
      <c r="A45" s="3" t="s">
        <v>17</v>
      </c>
      <c r="B45" s="3" t="s">
        <v>18</v>
      </c>
      <c r="C45" s="3" t="s">
        <v>19</v>
      </c>
      <c r="D45" s="3" t="s">
        <v>20</v>
      </c>
      <c r="E45" s="3" t="s">
        <v>21</v>
      </c>
      <c r="F45" s="70" t="s">
        <v>487</v>
      </c>
      <c r="G45" s="3" t="s">
        <v>44</v>
      </c>
      <c r="H45" s="58" t="str">
        <f t="shared" si="2"/>
        <v>382</v>
      </c>
      <c r="I45" s="59">
        <f>_xlfn.XLOOKUP(H45,'A6.2-Rate Base RCND Plant'!C:C,'A6.2-Rate Base RCND Plant'!F:F,"ERROR")</f>
        <v>4.068947554640568E-2</v>
      </c>
      <c r="J45" s="3" t="s">
        <v>23</v>
      </c>
      <c r="K45" s="3" t="s">
        <v>24</v>
      </c>
      <c r="L45" s="3" t="s">
        <v>25</v>
      </c>
      <c r="M45" s="4">
        <v>2016</v>
      </c>
      <c r="N45" s="5">
        <v>757839.04</v>
      </c>
      <c r="O45" s="5"/>
      <c r="P45" s="5">
        <v>31882.32</v>
      </c>
      <c r="Q45" s="58">
        <f t="shared" si="0"/>
        <v>725956.72000000009</v>
      </c>
      <c r="R45" s="3" t="s">
        <v>45</v>
      </c>
      <c r="S45" s="4">
        <v>2076</v>
      </c>
      <c r="T45" s="4">
        <v>838</v>
      </c>
      <c r="U45" s="4">
        <v>2.48</v>
      </c>
      <c r="V45" s="5">
        <v>1877415.09</v>
      </c>
      <c r="W45" s="58">
        <f t="shared" si="1"/>
        <v>76391.035395008017</v>
      </c>
    </row>
    <row r="46" spans="1:23">
      <c r="A46" s="3" t="s">
        <v>17</v>
      </c>
      <c r="B46" s="3" t="s">
        <v>18</v>
      </c>
      <c r="C46" s="3" t="s">
        <v>19</v>
      </c>
      <c r="D46" s="3" t="s">
        <v>29</v>
      </c>
      <c r="E46" s="3" t="s">
        <v>21</v>
      </c>
      <c r="F46" s="70" t="s">
        <v>487</v>
      </c>
      <c r="G46" s="3" t="s">
        <v>30</v>
      </c>
      <c r="H46" s="58" t="str">
        <f t="shared" si="2"/>
        <v>390</v>
      </c>
      <c r="I46" s="59">
        <f>_xlfn.XLOOKUP(H46,'A6.2-Rate Base RCND Plant'!C:C,'A6.2-Rate Base RCND Plant'!F:F,"ERROR")</f>
        <v>0.24904501540006124</v>
      </c>
      <c r="J46" s="3" t="s">
        <v>23</v>
      </c>
      <c r="K46" s="3" t="s">
        <v>68</v>
      </c>
      <c r="L46" s="3" t="s">
        <v>69</v>
      </c>
      <c r="M46" s="4">
        <v>2016</v>
      </c>
      <c r="N46" s="5">
        <v>8316.7099999999991</v>
      </c>
      <c r="O46" s="5"/>
      <c r="P46" s="5">
        <v>1707.78</v>
      </c>
      <c r="Q46" s="58">
        <f t="shared" si="0"/>
        <v>6608.9299999999994</v>
      </c>
      <c r="R46" s="3" t="s">
        <v>33</v>
      </c>
      <c r="S46" s="4">
        <v>675</v>
      </c>
      <c r="T46" s="4">
        <v>459</v>
      </c>
      <c r="U46" s="4">
        <v>1.47</v>
      </c>
      <c r="V46" s="5">
        <v>12230.46</v>
      </c>
      <c r="W46" s="58">
        <f t="shared" si="1"/>
        <v>3045.9350990498328</v>
      </c>
    </row>
    <row r="47" spans="1:23">
      <c r="A47" s="3" t="s">
        <v>17</v>
      </c>
      <c r="B47" s="3" t="s">
        <v>18</v>
      </c>
      <c r="C47" s="3" t="s">
        <v>19</v>
      </c>
      <c r="D47" s="3" t="s">
        <v>29</v>
      </c>
      <c r="E47" s="3" t="s">
        <v>21</v>
      </c>
      <c r="F47" s="70" t="s">
        <v>487</v>
      </c>
      <c r="G47" s="3" t="s">
        <v>57</v>
      </c>
      <c r="H47" s="58" t="str">
        <f t="shared" si="2"/>
        <v>396</v>
      </c>
      <c r="I47" s="59">
        <f>_xlfn.XLOOKUP(H47,'A6.2-Rate Base RCND Plant'!C:C,'A6.2-Rate Base RCND Plant'!F:F,"ERROR")</f>
        <v>0.54297473900690851</v>
      </c>
      <c r="J47" s="3" t="s">
        <v>23</v>
      </c>
      <c r="K47" s="3" t="s">
        <v>37</v>
      </c>
      <c r="L47" s="3" t="s">
        <v>38</v>
      </c>
      <c r="M47" s="4">
        <v>2016</v>
      </c>
      <c r="N47" s="5">
        <v>44387.35</v>
      </c>
      <c r="O47" s="5"/>
      <c r="P47" s="5">
        <v>43585.4</v>
      </c>
      <c r="Q47" s="58">
        <f t="shared" si="0"/>
        <v>801.94999999999709</v>
      </c>
      <c r="R47" s="3" t="s">
        <v>36</v>
      </c>
      <c r="S47" s="4">
        <v>1</v>
      </c>
      <c r="T47" s="4">
        <v>1</v>
      </c>
      <c r="U47" s="4">
        <v>1</v>
      </c>
      <c r="V47" s="5">
        <v>44387.35</v>
      </c>
      <c r="W47" s="58">
        <f t="shared" si="1"/>
        <v>24101.209781458299</v>
      </c>
    </row>
    <row r="48" spans="1:23">
      <c r="A48" s="3" t="s">
        <v>17</v>
      </c>
      <c r="B48" s="3" t="s">
        <v>18</v>
      </c>
      <c r="C48" s="3" t="s">
        <v>19</v>
      </c>
      <c r="D48" s="3" t="s">
        <v>29</v>
      </c>
      <c r="E48" s="3" t="s">
        <v>21</v>
      </c>
      <c r="F48" s="70" t="s">
        <v>487</v>
      </c>
      <c r="G48" s="3" t="s">
        <v>70</v>
      </c>
      <c r="H48" s="58" t="str">
        <f t="shared" si="2"/>
        <v>391</v>
      </c>
      <c r="I48" s="59">
        <f>_xlfn.XLOOKUP(H48,'A6.2-Rate Base RCND Plant'!C:C,'A6.2-Rate Base RCND Plant'!F:F,"ERROR")</f>
        <v>0.55164661503469203</v>
      </c>
      <c r="J48" s="3" t="s">
        <v>71</v>
      </c>
      <c r="K48" s="3" t="s">
        <v>37</v>
      </c>
      <c r="L48" s="3" t="s">
        <v>38</v>
      </c>
      <c r="M48" s="4">
        <v>2005</v>
      </c>
      <c r="N48" s="5">
        <v>16858.34</v>
      </c>
      <c r="O48" s="5"/>
      <c r="P48" s="5">
        <v>16832.13</v>
      </c>
      <c r="Q48" s="58">
        <f t="shared" si="0"/>
        <v>26.209999999999127</v>
      </c>
      <c r="R48" s="3" t="s">
        <v>36</v>
      </c>
      <c r="S48" s="4">
        <v>1</v>
      </c>
      <c r="T48" s="4">
        <v>1</v>
      </c>
      <c r="U48" s="4">
        <v>1</v>
      </c>
      <c r="V48" s="5">
        <v>16858.34</v>
      </c>
      <c r="W48" s="58">
        <f t="shared" si="1"/>
        <v>9299.8461961039502</v>
      </c>
    </row>
    <row r="49" spans="1:23">
      <c r="A49" s="3" t="s">
        <v>17</v>
      </c>
      <c r="B49" s="3" t="s">
        <v>18</v>
      </c>
      <c r="C49" s="3" t="s">
        <v>19</v>
      </c>
      <c r="D49" s="3" t="s">
        <v>29</v>
      </c>
      <c r="E49" s="3" t="s">
        <v>21</v>
      </c>
      <c r="F49" s="70" t="s">
        <v>487</v>
      </c>
      <c r="G49" s="3" t="s">
        <v>70</v>
      </c>
      <c r="H49" s="58" t="str">
        <f t="shared" si="2"/>
        <v>391</v>
      </c>
      <c r="I49" s="59">
        <f>_xlfn.XLOOKUP(H49,'A6.2-Rate Base RCND Plant'!C:C,'A6.2-Rate Base RCND Plant'!F:F,"ERROR")</f>
        <v>0.55164661503469203</v>
      </c>
      <c r="J49" s="3" t="s">
        <v>71</v>
      </c>
      <c r="K49" s="3" t="s">
        <v>31</v>
      </c>
      <c r="L49" s="3" t="s">
        <v>32</v>
      </c>
      <c r="M49" s="4">
        <v>2005</v>
      </c>
      <c r="N49" s="5">
        <v>1866.07</v>
      </c>
      <c r="O49" s="5"/>
      <c r="P49" s="5">
        <v>1860.93</v>
      </c>
      <c r="Q49" s="58">
        <f t="shared" si="0"/>
        <v>5.1399999999998727</v>
      </c>
      <c r="R49" s="3" t="s">
        <v>36</v>
      </c>
      <c r="S49" s="4">
        <v>1</v>
      </c>
      <c r="T49" s="4">
        <v>1</v>
      </c>
      <c r="U49" s="4">
        <v>1</v>
      </c>
      <c r="V49" s="5">
        <v>1866.07</v>
      </c>
      <c r="W49" s="58">
        <f t="shared" si="1"/>
        <v>1029.4111989177877</v>
      </c>
    </row>
    <row r="50" spans="1:23">
      <c r="A50" s="3" t="s">
        <v>17</v>
      </c>
      <c r="B50" s="3" t="s">
        <v>18</v>
      </c>
      <c r="C50" s="3" t="s">
        <v>19</v>
      </c>
      <c r="D50" s="3" t="s">
        <v>29</v>
      </c>
      <c r="E50" s="3" t="s">
        <v>21</v>
      </c>
      <c r="F50" s="70" t="s">
        <v>487</v>
      </c>
      <c r="G50" s="3" t="s">
        <v>34</v>
      </c>
      <c r="H50" s="58" t="str">
        <f t="shared" si="2"/>
        <v>392</v>
      </c>
      <c r="I50" s="59">
        <f>_xlfn.XLOOKUP(H50,'A6.2-Rate Base RCND Plant'!C:C,'A6.2-Rate Base RCND Plant'!F:F,"ERROR")</f>
        <v>0.43183290679129122</v>
      </c>
      <c r="J50" s="3" t="s">
        <v>72</v>
      </c>
      <c r="K50" s="3" t="s">
        <v>24</v>
      </c>
      <c r="L50" s="3" t="s">
        <v>25</v>
      </c>
      <c r="M50" s="4">
        <v>2004</v>
      </c>
      <c r="N50" s="5">
        <v>27770.62</v>
      </c>
      <c r="O50" s="5"/>
      <c r="P50" s="5">
        <v>27770.62</v>
      </c>
      <c r="Q50" s="58">
        <f t="shared" si="0"/>
        <v>0</v>
      </c>
      <c r="R50" s="3" t="s">
        <v>36</v>
      </c>
      <c r="S50" s="4">
        <v>1</v>
      </c>
      <c r="T50" s="4">
        <v>1</v>
      </c>
      <c r="U50" s="4">
        <v>1</v>
      </c>
      <c r="V50" s="5">
        <v>27770.62</v>
      </c>
      <c r="W50" s="58">
        <f t="shared" si="1"/>
        <v>11992.267557996367</v>
      </c>
    </row>
    <row r="51" spans="1:23">
      <c r="A51" s="3" t="s">
        <v>17</v>
      </c>
      <c r="B51" s="3" t="s">
        <v>18</v>
      </c>
      <c r="C51" s="3" t="s">
        <v>19</v>
      </c>
      <c r="D51" s="3" t="s">
        <v>29</v>
      </c>
      <c r="E51" s="3" t="s">
        <v>21</v>
      </c>
      <c r="F51" s="70" t="s">
        <v>487</v>
      </c>
      <c r="G51" s="3" t="s">
        <v>30</v>
      </c>
      <c r="H51" s="58" t="str">
        <f t="shared" si="2"/>
        <v>390</v>
      </c>
      <c r="I51" s="59">
        <f>_xlfn.XLOOKUP(H51,'A6.2-Rate Base RCND Plant'!C:C,'A6.2-Rate Base RCND Plant'!F:F,"ERROR")</f>
        <v>0.24904501540006124</v>
      </c>
      <c r="J51" s="3" t="s">
        <v>23</v>
      </c>
      <c r="K51" s="3" t="s">
        <v>73</v>
      </c>
      <c r="L51" s="3" t="s">
        <v>74</v>
      </c>
      <c r="M51" s="4">
        <v>2016</v>
      </c>
      <c r="N51" s="5">
        <v>230914.97</v>
      </c>
      <c r="O51" s="5"/>
      <c r="P51" s="5">
        <v>56509.93</v>
      </c>
      <c r="Q51" s="58">
        <f t="shared" si="0"/>
        <v>174405.04</v>
      </c>
      <c r="R51" s="3" t="s">
        <v>33</v>
      </c>
      <c r="S51" s="4">
        <v>675</v>
      </c>
      <c r="T51" s="4">
        <v>459</v>
      </c>
      <c r="U51" s="4">
        <v>1.47</v>
      </c>
      <c r="V51" s="5">
        <v>339580.84</v>
      </c>
      <c r="W51" s="58">
        <f t="shared" si="1"/>
        <v>84570.915527365738</v>
      </c>
    </row>
    <row r="52" spans="1:23">
      <c r="A52" s="3" t="s">
        <v>17</v>
      </c>
      <c r="B52" s="3" t="s">
        <v>18</v>
      </c>
      <c r="C52" s="3" t="s">
        <v>19</v>
      </c>
      <c r="D52" s="3" t="s">
        <v>29</v>
      </c>
      <c r="E52" s="3" t="s">
        <v>21</v>
      </c>
      <c r="F52" s="70" t="s">
        <v>487</v>
      </c>
      <c r="G52" s="3" t="s">
        <v>41</v>
      </c>
      <c r="H52" s="58" t="str">
        <f t="shared" si="2"/>
        <v>397</v>
      </c>
      <c r="I52" s="59">
        <f>_xlfn.XLOOKUP(H52,'A6.2-Rate Base RCND Plant'!C:C,'A6.2-Rate Base RCND Plant'!F:F,"ERROR")</f>
        <v>0.45288665983949944</v>
      </c>
      <c r="J52" s="3" t="s">
        <v>23</v>
      </c>
      <c r="K52" s="3" t="s">
        <v>42</v>
      </c>
      <c r="L52" s="3" t="s">
        <v>43</v>
      </c>
      <c r="M52" s="4">
        <v>2016</v>
      </c>
      <c r="N52" s="5">
        <v>48335.67</v>
      </c>
      <c r="O52" s="5"/>
      <c r="P52" s="5">
        <v>34836.6</v>
      </c>
      <c r="Q52" s="58">
        <f t="shared" si="0"/>
        <v>13499.07</v>
      </c>
      <c r="R52" s="3" t="s">
        <v>36</v>
      </c>
      <c r="S52" s="4">
        <v>1</v>
      </c>
      <c r="T52" s="4">
        <v>1</v>
      </c>
      <c r="U52" s="4">
        <v>1</v>
      </c>
      <c r="V52" s="5">
        <v>48335.67</v>
      </c>
      <c r="W52" s="58">
        <f t="shared" si="1"/>
        <v>21890.580137404297</v>
      </c>
    </row>
    <row r="53" spans="1:23">
      <c r="A53" s="3" t="s">
        <v>17</v>
      </c>
      <c r="B53" s="3" t="s">
        <v>18</v>
      </c>
      <c r="C53" s="3" t="s">
        <v>19</v>
      </c>
      <c r="D53" s="3" t="s">
        <v>20</v>
      </c>
      <c r="E53" s="3" t="s">
        <v>21</v>
      </c>
      <c r="F53" s="70" t="s">
        <v>487</v>
      </c>
      <c r="G53" s="3" t="s">
        <v>39</v>
      </c>
      <c r="H53" s="58" t="str">
        <f t="shared" si="2"/>
        <v>378</v>
      </c>
      <c r="I53" s="59">
        <f>_xlfn.XLOOKUP(H53,'A6.2-Rate Base RCND Plant'!C:C,'A6.2-Rate Base RCND Plant'!F:F,"ERROR")</f>
        <v>0.46834496815577242</v>
      </c>
      <c r="J53" s="3" t="s">
        <v>23</v>
      </c>
      <c r="K53" s="3" t="s">
        <v>24</v>
      </c>
      <c r="L53" s="3" t="s">
        <v>25</v>
      </c>
      <c r="M53" s="4">
        <v>1995</v>
      </c>
      <c r="N53" s="5">
        <v>149231.29</v>
      </c>
      <c r="O53" s="5"/>
      <c r="P53" s="5">
        <v>115943.67</v>
      </c>
      <c r="Q53" s="58">
        <f t="shared" si="0"/>
        <v>33287.62000000001</v>
      </c>
      <c r="R53" s="3" t="s">
        <v>40</v>
      </c>
      <c r="S53" s="4">
        <v>1184</v>
      </c>
      <c r="T53" s="4">
        <v>310</v>
      </c>
      <c r="U53" s="4">
        <v>3.82</v>
      </c>
      <c r="V53" s="5">
        <v>569967.25</v>
      </c>
      <c r="W53" s="58">
        <f t="shared" si="1"/>
        <v>266941.29355108319</v>
      </c>
    </row>
    <row r="54" spans="1:23">
      <c r="A54" s="3" t="s">
        <v>17</v>
      </c>
      <c r="B54" s="3" t="s">
        <v>18</v>
      </c>
      <c r="C54" s="3" t="s">
        <v>19</v>
      </c>
      <c r="D54" s="3" t="s">
        <v>29</v>
      </c>
      <c r="E54" s="3" t="s">
        <v>21</v>
      </c>
      <c r="F54" s="70" t="s">
        <v>487</v>
      </c>
      <c r="G54" s="3" t="s">
        <v>70</v>
      </c>
      <c r="H54" s="58" t="str">
        <f t="shared" si="2"/>
        <v>391</v>
      </c>
      <c r="I54" s="59">
        <f>_xlfn.XLOOKUP(H54,'A6.2-Rate Base RCND Plant'!C:C,'A6.2-Rate Base RCND Plant'!F:F,"ERROR")</f>
        <v>0.55164661503469203</v>
      </c>
      <c r="J54" s="3" t="s">
        <v>71</v>
      </c>
      <c r="K54" s="3" t="s">
        <v>58</v>
      </c>
      <c r="L54" s="3" t="s">
        <v>59</v>
      </c>
      <c r="M54" s="4">
        <v>2015</v>
      </c>
      <c r="N54" s="5">
        <v>13888.28</v>
      </c>
      <c r="O54" s="5"/>
      <c r="P54" s="5">
        <v>14231.79</v>
      </c>
      <c r="Q54" s="58">
        <f t="shared" si="0"/>
        <v>-343.51000000000022</v>
      </c>
      <c r="R54" s="3" t="s">
        <v>36</v>
      </c>
      <c r="S54" s="4">
        <v>1</v>
      </c>
      <c r="T54" s="4">
        <v>1</v>
      </c>
      <c r="U54" s="4">
        <v>1</v>
      </c>
      <c r="V54" s="5">
        <v>13888.28</v>
      </c>
      <c r="W54" s="58">
        <f t="shared" si="1"/>
        <v>7661.4226506540126</v>
      </c>
    </row>
    <row r="55" spans="1:23">
      <c r="A55" s="3" t="s">
        <v>17</v>
      </c>
      <c r="B55" s="3" t="s">
        <v>18</v>
      </c>
      <c r="C55" s="3" t="s">
        <v>19</v>
      </c>
      <c r="D55" s="3" t="s">
        <v>65</v>
      </c>
      <c r="E55" s="3" t="s">
        <v>21</v>
      </c>
      <c r="F55" s="70" t="s">
        <v>487</v>
      </c>
      <c r="G55" s="3" t="s">
        <v>75</v>
      </c>
      <c r="H55" s="58" t="str">
        <f t="shared" si="2"/>
        <v>365</v>
      </c>
      <c r="I55" s="59">
        <f>_xlfn.XLOOKUP(H55,'A6.2-Rate Base RCND Plant'!C:C,'A6.2-Rate Base RCND Plant'!F:F,"ERROR")</f>
        <v>0.4579900286183099</v>
      </c>
      <c r="J55" s="3" t="s">
        <v>76</v>
      </c>
      <c r="K55" s="3" t="s">
        <v>24</v>
      </c>
      <c r="L55" s="3" t="s">
        <v>25</v>
      </c>
      <c r="M55" s="4">
        <v>1999</v>
      </c>
      <c r="N55" s="5">
        <v>50947.62</v>
      </c>
      <c r="O55" s="5"/>
      <c r="P55" s="5">
        <v>24080.63</v>
      </c>
      <c r="Q55" s="58">
        <f t="shared" si="0"/>
        <v>26866.99</v>
      </c>
      <c r="R55" s="3" t="s">
        <v>36</v>
      </c>
      <c r="S55" s="4">
        <v>1</v>
      </c>
      <c r="T55" s="4">
        <v>1</v>
      </c>
      <c r="U55" s="4">
        <v>1</v>
      </c>
      <c r="V55" s="5">
        <v>50947.62</v>
      </c>
      <c r="W55" s="58">
        <f t="shared" si="1"/>
        <v>23333.50194183478</v>
      </c>
    </row>
    <row r="56" spans="1:23">
      <c r="A56" s="3" t="s">
        <v>17</v>
      </c>
      <c r="B56" s="3" t="s">
        <v>18</v>
      </c>
      <c r="C56" s="3" t="s">
        <v>19</v>
      </c>
      <c r="D56" s="3" t="s">
        <v>65</v>
      </c>
      <c r="E56" s="3" t="s">
        <v>21</v>
      </c>
      <c r="F56" s="70" t="s">
        <v>487</v>
      </c>
      <c r="G56" s="3" t="s">
        <v>77</v>
      </c>
      <c r="H56" s="58" t="str">
        <f t="shared" si="2"/>
        <v>367</v>
      </c>
      <c r="I56" s="59">
        <f>_xlfn.XLOOKUP(H56,'A6.2-Rate Base RCND Plant'!C:C,'A6.2-Rate Base RCND Plant'!F:F,"ERROR")</f>
        <v>0.49719891469810329</v>
      </c>
      <c r="J56" s="3" t="s">
        <v>23</v>
      </c>
      <c r="K56" s="3" t="s">
        <v>24</v>
      </c>
      <c r="L56" s="3" t="s">
        <v>25</v>
      </c>
      <c r="M56" s="4">
        <v>2005</v>
      </c>
      <c r="N56" s="5">
        <v>445711.39</v>
      </c>
      <c r="O56" s="5"/>
      <c r="P56" s="5">
        <v>184965.04</v>
      </c>
      <c r="Q56" s="58">
        <f t="shared" si="0"/>
        <v>260746.35</v>
      </c>
      <c r="R56" s="3" t="s">
        <v>78</v>
      </c>
      <c r="S56" s="4">
        <v>747</v>
      </c>
      <c r="T56" s="4">
        <v>394</v>
      </c>
      <c r="U56" s="4">
        <v>1.9</v>
      </c>
      <c r="V56" s="5">
        <v>845041.65</v>
      </c>
      <c r="W56" s="58">
        <f t="shared" si="1"/>
        <v>420153.79125469446</v>
      </c>
    </row>
    <row r="57" spans="1:23">
      <c r="A57" s="3" t="s">
        <v>17</v>
      </c>
      <c r="B57" s="3" t="s">
        <v>18</v>
      </c>
      <c r="C57" s="3" t="s">
        <v>19</v>
      </c>
      <c r="D57" s="3" t="s">
        <v>20</v>
      </c>
      <c r="E57" s="3" t="s">
        <v>21</v>
      </c>
      <c r="F57" s="70" t="s">
        <v>487</v>
      </c>
      <c r="G57" s="3" t="s">
        <v>51</v>
      </c>
      <c r="H57" s="58" t="str">
        <f t="shared" si="2"/>
        <v>375</v>
      </c>
      <c r="I57" s="59">
        <f>_xlfn.XLOOKUP(H57,'A6.2-Rate Base RCND Plant'!C:C,'A6.2-Rate Base RCND Plant'!F:F,"ERROR")</f>
        <v>0.14703551036705884</v>
      </c>
      <c r="J57" s="3" t="s">
        <v>23</v>
      </c>
      <c r="K57" s="3" t="s">
        <v>24</v>
      </c>
      <c r="L57" s="3" t="s">
        <v>25</v>
      </c>
      <c r="M57" s="4">
        <v>2015</v>
      </c>
      <c r="N57" s="5">
        <v>17950.53</v>
      </c>
      <c r="O57" s="5"/>
      <c r="P57" s="5">
        <v>3170.69</v>
      </c>
      <c r="Q57" s="58">
        <f t="shared" si="0"/>
        <v>14779.839999999998</v>
      </c>
      <c r="R57" s="3" t="s">
        <v>52</v>
      </c>
      <c r="S57" s="4">
        <v>673</v>
      </c>
      <c r="T57" s="4">
        <v>441</v>
      </c>
      <c r="U57" s="4">
        <v>1.53</v>
      </c>
      <c r="V57" s="5">
        <v>27393.89</v>
      </c>
      <c r="W57" s="58">
        <f t="shared" si="1"/>
        <v>4027.8745970890691</v>
      </c>
    </row>
    <row r="58" spans="1:23">
      <c r="A58" s="3" t="s">
        <v>17</v>
      </c>
      <c r="B58" s="3" t="s">
        <v>18</v>
      </c>
      <c r="C58" s="3" t="s">
        <v>19</v>
      </c>
      <c r="D58" s="3" t="s">
        <v>29</v>
      </c>
      <c r="E58" s="3" t="s">
        <v>21</v>
      </c>
      <c r="F58" s="70" t="s">
        <v>487</v>
      </c>
      <c r="G58" s="3" t="s">
        <v>57</v>
      </c>
      <c r="H58" s="58" t="str">
        <f t="shared" si="2"/>
        <v>396</v>
      </c>
      <c r="I58" s="59">
        <f>_xlfn.XLOOKUP(H58,'A6.2-Rate Base RCND Plant'!C:C,'A6.2-Rate Base RCND Plant'!F:F,"ERROR")</f>
        <v>0.54297473900690851</v>
      </c>
      <c r="J58" s="3" t="s">
        <v>23</v>
      </c>
      <c r="K58" s="3" t="s">
        <v>68</v>
      </c>
      <c r="L58" s="3" t="s">
        <v>79</v>
      </c>
      <c r="M58" s="4">
        <v>1995</v>
      </c>
      <c r="N58" s="5">
        <v>2728.11</v>
      </c>
      <c r="O58" s="5"/>
      <c r="P58" s="5">
        <v>7444.99</v>
      </c>
      <c r="Q58" s="58">
        <f t="shared" si="0"/>
        <v>-4716.8799999999992</v>
      </c>
      <c r="R58" s="3" t="s">
        <v>36</v>
      </c>
      <c r="S58" s="4">
        <v>1</v>
      </c>
      <c r="T58" s="4">
        <v>1</v>
      </c>
      <c r="U58" s="4">
        <v>1</v>
      </c>
      <c r="V58" s="5">
        <v>2728.11</v>
      </c>
      <c r="W58" s="58">
        <f t="shared" si="1"/>
        <v>1481.2948152321374</v>
      </c>
    </row>
    <row r="59" spans="1:23">
      <c r="A59" s="3" t="s">
        <v>17</v>
      </c>
      <c r="B59" s="3" t="s">
        <v>18</v>
      </c>
      <c r="C59" s="3" t="s">
        <v>19</v>
      </c>
      <c r="D59" s="3" t="s">
        <v>29</v>
      </c>
      <c r="E59" s="3" t="s">
        <v>21</v>
      </c>
      <c r="F59" s="70" t="s">
        <v>487</v>
      </c>
      <c r="G59" s="3" t="s">
        <v>57</v>
      </c>
      <c r="H59" s="58" t="str">
        <f t="shared" si="2"/>
        <v>396</v>
      </c>
      <c r="I59" s="59">
        <f>_xlfn.XLOOKUP(H59,'A6.2-Rate Base RCND Plant'!C:C,'A6.2-Rate Base RCND Plant'!F:F,"ERROR")</f>
        <v>0.54297473900690851</v>
      </c>
      <c r="J59" s="3" t="s">
        <v>23</v>
      </c>
      <c r="K59" s="3" t="s">
        <v>58</v>
      </c>
      <c r="L59" s="3" t="s">
        <v>59</v>
      </c>
      <c r="M59" s="4">
        <v>1992</v>
      </c>
      <c r="N59" s="5">
        <v>1705.47</v>
      </c>
      <c r="O59" s="5"/>
      <c r="P59" s="5">
        <v>1660.42</v>
      </c>
      <c r="Q59" s="58">
        <f t="shared" si="0"/>
        <v>45.049999999999955</v>
      </c>
      <c r="R59" s="3" t="s">
        <v>36</v>
      </c>
      <c r="S59" s="4">
        <v>1</v>
      </c>
      <c r="T59" s="4">
        <v>1</v>
      </c>
      <c r="U59" s="4">
        <v>1</v>
      </c>
      <c r="V59" s="5">
        <v>1705.47</v>
      </c>
      <c r="W59" s="58">
        <f t="shared" si="1"/>
        <v>926.02712813411233</v>
      </c>
    </row>
    <row r="60" spans="1:23">
      <c r="A60" s="3" t="s">
        <v>17</v>
      </c>
      <c r="B60" s="3" t="s">
        <v>18</v>
      </c>
      <c r="C60" s="3" t="s">
        <v>19</v>
      </c>
      <c r="D60" s="3" t="s">
        <v>20</v>
      </c>
      <c r="E60" s="3" t="s">
        <v>21</v>
      </c>
      <c r="F60" s="70" t="s">
        <v>487</v>
      </c>
      <c r="G60" s="3" t="s">
        <v>48</v>
      </c>
      <c r="H60" s="58" t="str">
        <f t="shared" si="2"/>
        <v>387</v>
      </c>
      <c r="I60" s="59">
        <f>_xlfn.XLOOKUP(H60,'A6.2-Rate Base RCND Plant'!C:C,'A6.2-Rate Base RCND Plant'!F:F,"ERROR")</f>
        <v>0.71279521796502854</v>
      </c>
      <c r="J60" s="3" t="s">
        <v>23</v>
      </c>
      <c r="K60" s="3" t="s">
        <v>24</v>
      </c>
      <c r="L60" s="3" t="s">
        <v>25</v>
      </c>
      <c r="M60" s="4">
        <v>1995</v>
      </c>
      <c r="N60" s="5">
        <v>131125.07999999999</v>
      </c>
      <c r="O60" s="5"/>
      <c r="P60" s="5">
        <v>123760.91</v>
      </c>
      <c r="Q60" s="58">
        <f t="shared" si="0"/>
        <v>7364.1699999999837</v>
      </c>
      <c r="R60" s="3" t="s">
        <v>36</v>
      </c>
      <c r="S60" s="4">
        <v>1</v>
      </c>
      <c r="T60" s="4">
        <v>1</v>
      </c>
      <c r="U60" s="4">
        <v>1</v>
      </c>
      <c r="V60" s="5">
        <v>131125.07999999999</v>
      </c>
      <c r="W60" s="58">
        <f t="shared" si="1"/>
        <v>93465.3299792818</v>
      </c>
    </row>
    <row r="61" spans="1:23">
      <c r="A61" s="3" t="s">
        <v>17</v>
      </c>
      <c r="B61" s="3" t="s">
        <v>18</v>
      </c>
      <c r="C61" s="3" t="s">
        <v>19</v>
      </c>
      <c r="D61" s="3" t="s">
        <v>29</v>
      </c>
      <c r="E61" s="3" t="s">
        <v>21</v>
      </c>
      <c r="F61" s="70" t="s">
        <v>487</v>
      </c>
      <c r="G61" s="3" t="s">
        <v>30</v>
      </c>
      <c r="H61" s="58" t="str">
        <f t="shared" si="2"/>
        <v>390</v>
      </c>
      <c r="I61" s="59">
        <f>_xlfn.XLOOKUP(H61,'A6.2-Rate Base RCND Plant'!C:C,'A6.2-Rate Base RCND Plant'!F:F,"ERROR")</f>
        <v>0.24904501540006124</v>
      </c>
      <c r="J61" s="3" t="s">
        <v>23</v>
      </c>
      <c r="K61" s="3" t="s">
        <v>58</v>
      </c>
      <c r="L61" s="3" t="s">
        <v>59</v>
      </c>
      <c r="M61" s="4">
        <v>1951</v>
      </c>
      <c r="N61" s="5">
        <v>105.07</v>
      </c>
      <c r="O61" s="5"/>
      <c r="P61" s="5">
        <v>105.07</v>
      </c>
      <c r="Q61" s="58">
        <f t="shared" si="0"/>
        <v>0</v>
      </c>
      <c r="R61" s="3" t="s">
        <v>33</v>
      </c>
      <c r="S61" s="4">
        <v>675</v>
      </c>
      <c r="T61" s="4">
        <v>41</v>
      </c>
      <c r="U61" s="4">
        <v>16.46</v>
      </c>
      <c r="V61" s="5">
        <v>1729.81</v>
      </c>
      <c r="W61" s="58">
        <f t="shared" si="1"/>
        <v>430.8005580891799</v>
      </c>
    </row>
    <row r="62" spans="1:23">
      <c r="A62" s="3" t="s">
        <v>17</v>
      </c>
      <c r="B62" s="3" t="s">
        <v>18</v>
      </c>
      <c r="C62" s="3" t="s">
        <v>19</v>
      </c>
      <c r="D62" s="3" t="s">
        <v>29</v>
      </c>
      <c r="E62" s="3" t="s">
        <v>21</v>
      </c>
      <c r="F62" s="70" t="s">
        <v>487</v>
      </c>
      <c r="G62" s="3" t="s">
        <v>30</v>
      </c>
      <c r="H62" s="58" t="str">
        <f t="shared" si="2"/>
        <v>390</v>
      </c>
      <c r="I62" s="59">
        <f>_xlfn.XLOOKUP(H62,'A6.2-Rate Base RCND Plant'!C:C,'A6.2-Rate Base RCND Plant'!F:F,"ERROR")</f>
        <v>0.24904501540006124</v>
      </c>
      <c r="J62" s="3" t="s">
        <v>23</v>
      </c>
      <c r="K62" s="3" t="s">
        <v>58</v>
      </c>
      <c r="L62" s="3" t="s">
        <v>59</v>
      </c>
      <c r="M62" s="4">
        <v>1999</v>
      </c>
      <c r="N62" s="5">
        <v>11561.02</v>
      </c>
      <c r="O62" s="5"/>
      <c r="P62" s="5">
        <v>8481.9500000000007</v>
      </c>
      <c r="Q62" s="58">
        <f t="shared" si="0"/>
        <v>3079.0699999999997</v>
      </c>
      <c r="R62" s="3" t="s">
        <v>33</v>
      </c>
      <c r="S62" s="4">
        <v>675</v>
      </c>
      <c r="T62" s="4">
        <v>293.75</v>
      </c>
      <c r="U62" s="4">
        <v>2.2999999999999998</v>
      </c>
      <c r="V62" s="5">
        <v>26565.75</v>
      </c>
      <c r="W62" s="58">
        <f t="shared" si="1"/>
        <v>6616.067617864177</v>
      </c>
    </row>
    <row r="63" spans="1:23">
      <c r="A63" s="3" t="s">
        <v>17</v>
      </c>
      <c r="B63" s="3" t="s">
        <v>18</v>
      </c>
      <c r="C63" s="3" t="s">
        <v>19</v>
      </c>
      <c r="D63" s="3" t="s">
        <v>20</v>
      </c>
      <c r="E63" s="3" t="s">
        <v>21</v>
      </c>
      <c r="F63" s="70" t="s">
        <v>487</v>
      </c>
      <c r="G63" s="3" t="s">
        <v>22</v>
      </c>
      <c r="H63" s="58" t="str">
        <f t="shared" si="2"/>
        <v>384</v>
      </c>
      <c r="I63" s="59">
        <f>_xlfn.XLOOKUP(H63,'A6.2-Rate Base RCND Plant'!C:C,'A6.2-Rate Base RCND Plant'!F:F,"ERROR")</f>
        <v>0.35620879944303163</v>
      </c>
      <c r="J63" s="3" t="s">
        <v>23</v>
      </c>
      <c r="K63" s="3" t="s">
        <v>24</v>
      </c>
      <c r="L63" s="3" t="s">
        <v>25</v>
      </c>
      <c r="M63" s="4">
        <v>2007</v>
      </c>
      <c r="N63" s="5">
        <v>148595.20000000001</v>
      </c>
      <c r="O63" s="5"/>
      <c r="P63" s="5">
        <v>75651.25</v>
      </c>
      <c r="Q63" s="58">
        <f t="shared" si="0"/>
        <v>72943.950000000012</v>
      </c>
      <c r="R63" s="3" t="s">
        <v>26</v>
      </c>
      <c r="S63" s="4">
        <v>1947</v>
      </c>
      <c r="T63" s="4">
        <v>613</v>
      </c>
      <c r="U63" s="4">
        <v>3.18</v>
      </c>
      <c r="V63" s="5">
        <v>471965.5</v>
      </c>
      <c r="W63" s="58">
        <f t="shared" si="1"/>
        <v>168118.26413353015</v>
      </c>
    </row>
    <row r="64" spans="1:23">
      <c r="A64" s="3" t="s">
        <v>17</v>
      </c>
      <c r="B64" s="3" t="s">
        <v>18</v>
      </c>
      <c r="C64" s="3" t="s">
        <v>19</v>
      </c>
      <c r="D64" s="3" t="s">
        <v>20</v>
      </c>
      <c r="E64" s="3" t="s">
        <v>21</v>
      </c>
      <c r="F64" s="70" t="s">
        <v>487</v>
      </c>
      <c r="G64" s="3" t="s">
        <v>80</v>
      </c>
      <c r="H64" s="58" t="str">
        <f t="shared" si="2"/>
        <v>385</v>
      </c>
      <c r="I64" s="59">
        <f>_xlfn.XLOOKUP(H64,'A6.2-Rate Base RCND Plant'!C:C,'A6.2-Rate Base RCND Plant'!F:F,"ERROR")</f>
        <v>0.39278890683516676</v>
      </c>
      <c r="J64" s="3" t="s">
        <v>23</v>
      </c>
      <c r="K64" s="3" t="s">
        <v>24</v>
      </c>
      <c r="L64" s="3" t="s">
        <v>25</v>
      </c>
      <c r="M64" s="4">
        <v>1988</v>
      </c>
      <c r="N64" s="5">
        <v>900.42</v>
      </c>
      <c r="O64" s="5"/>
      <c r="P64" s="5">
        <v>841.15</v>
      </c>
      <c r="Q64" s="58">
        <f t="shared" si="0"/>
        <v>59.269999999999982</v>
      </c>
      <c r="R64" s="3" t="s">
        <v>36</v>
      </c>
      <c r="S64" s="4">
        <v>1</v>
      </c>
      <c r="T64" s="4">
        <v>1</v>
      </c>
      <c r="U64" s="4">
        <v>1</v>
      </c>
      <c r="V64" s="5">
        <v>900.42</v>
      </c>
      <c r="W64" s="58">
        <f t="shared" si="1"/>
        <v>353.67498749252081</v>
      </c>
    </row>
    <row r="65" spans="1:23">
      <c r="A65" s="3" t="s">
        <v>17</v>
      </c>
      <c r="B65" s="3" t="s">
        <v>18</v>
      </c>
      <c r="C65" s="3" t="s">
        <v>19</v>
      </c>
      <c r="D65" s="3" t="s">
        <v>29</v>
      </c>
      <c r="E65" s="3" t="s">
        <v>21</v>
      </c>
      <c r="F65" s="70" t="s">
        <v>487</v>
      </c>
      <c r="G65" s="3" t="s">
        <v>30</v>
      </c>
      <c r="H65" s="58" t="str">
        <f t="shared" si="2"/>
        <v>390</v>
      </c>
      <c r="I65" s="59">
        <f>_xlfn.XLOOKUP(H65,'A6.2-Rate Base RCND Plant'!C:C,'A6.2-Rate Base RCND Plant'!F:F,"ERROR")</f>
        <v>0.24904501540006124</v>
      </c>
      <c r="J65" s="3" t="s">
        <v>23</v>
      </c>
      <c r="K65" s="3" t="s">
        <v>68</v>
      </c>
      <c r="L65" s="3" t="s">
        <v>69</v>
      </c>
      <c r="M65" s="4">
        <v>1989</v>
      </c>
      <c r="N65" s="5">
        <v>1373.55</v>
      </c>
      <c r="O65" s="5"/>
      <c r="P65" s="5">
        <v>1268.44</v>
      </c>
      <c r="Q65" s="58">
        <f t="shared" si="0"/>
        <v>105.1099999999999</v>
      </c>
      <c r="R65" s="3" t="s">
        <v>33</v>
      </c>
      <c r="S65" s="4">
        <v>675</v>
      </c>
      <c r="T65" s="4">
        <v>242.75</v>
      </c>
      <c r="U65" s="4">
        <v>2.78</v>
      </c>
      <c r="V65" s="5">
        <v>3819.35</v>
      </c>
      <c r="W65" s="58">
        <f t="shared" si="1"/>
        <v>951.19007956822384</v>
      </c>
    </row>
    <row r="66" spans="1:23">
      <c r="A66" s="3" t="s">
        <v>17</v>
      </c>
      <c r="B66" s="3" t="s">
        <v>18</v>
      </c>
      <c r="C66" s="3" t="s">
        <v>19</v>
      </c>
      <c r="D66" s="3" t="s">
        <v>20</v>
      </c>
      <c r="E66" s="3" t="s">
        <v>21</v>
      </c>
      <c r="F66" s="70" t="s">
        <v>487</v>
      </c>
      <c r="G66" s="3" t="s">
        <v>27</v>
      </c>
      <c r="H66" s="58" t="str">
        <f t="shared" si="2"/>
        <v>381</v>
      </c>
      <c r="I66" s="59">
        <f>_xlfn.XLOOKUP(H66,'A6.2-Rate Base RCND Plant'!C:C,'A6.2-Rate Base RCND Plant'!F:F,"ERROR")</f>
        <v>0.1701755990530332</v>
      </c>
      <c r="J66" s="3" t="s">
        <v>23</v>
      </c>
      <c r="K66" s="3" t="s">
        <v>24</v>
      </c>
      <c r="L66" s="3" t="s">
        <v>25</v>
      </c>
      <c r="M66" s="4">
        <v>1994</v>
      </c>
      <c r="N66" s="5">
        <v>4838.6499999999996</v>
      </c>
      <c r="O66" s="5"/>
      <c r="P66" s="5">
        <v>1952.55</v>
      </c>
      <c r="Q66" s="58">
        <f t="shared" ref="Q66:Q129" si="3">N66-P66</f>
        <v>2886.0999999999995</v>
      </c>
      <c r="R66" s="3" t="s">
        <v>28</v>
      </c>
      <c r="S66" s="4">
        <v>352</v>
      </c>
      <c r="T66" s="4">
        <v>188</v>
      </c>
      <c r="U66" s="4">
        <v>1.87</v>
      </c>
      <c r="V66" s="5">
        <v>9059.6</v>
      </c>
      <c r="W66" s="58">
        <f t="shared" ref="W66:W129" si="4">I66*V66</f>
        <v>1541.7228571808596</v>
      </c>
    </row>
    <row r="67" spans="1:23">
      <c r="A67" s="3" t="s">
        <v>17</v>
      </c>
      <c r="B67" s="3" t="s">
        <v>18</v>
      </c>
      <c r="C67" s="3" t="s">
        <v>19</v>
      </c>
      <c r="D67" s="3" t="s">
        <v>20</v>
      </c>
      <c r="E67" s="3" t="s">
        <v>21</v>
      </c>
      <c r="F67" s="70" t="s">
        <v>487</v>
      </c>
      <c r="G67" s="3" t="s">
        <v>27</v>
      </c>
      <c r="H67" s="58" t="str">
        <f t="shared" ref="H67:H130" si="5">MID(G67,2,3)</f>
        <v>381</v>
      </c>
      <c r="I67" s="59">
        <f>_xlfn.XLOOKUP(H67,'A6.2-Rate Base RCND Plant'!C:C,'A6.2-Rate Base RCND Plant'!F:F,"ERROR")</f>
        <v>0.1701755990530332</v>
      </c>
      <c r="J67" s="3" t="s">
        <v>23</v>
      </c>
      <c r="K67" s="3" t="s">
        <v>24</v>
      </c>
      <c r="L67" s="3" t="s">
        <v>25</v>
      </c>
      <c r="M67" s="4">
        <v>1996</v>
      </c>
      <c r="N67" s="5">
        <v>110774.78</v>
      </c>
      <c r="O67" s="5"/>
      <c r="P67" s="5">
        <v>41904.6</v>
      </c>
      <c r="Q67" s="58">
        <f t="shared" si="3"/>
        <v>68870.179999999993</v>
      </c>
      <c r="R67" s="3" t="s">
        <v>28</v>
      </c>
      <c r="S67" s="4">
        <v>352</v>
      </c>
      <c r="T67" s="4">
        <v>193</v>
      </c>
      <c r="U67" s="4">
        <v>1.82</v>
      </c>
      <c r="V67" s="5">
        <v>202034.83</v>
      </c>
      <c r="W67" s="58">
        <f t="shared" si="4"/>
        <v>34381.398224827724</v>
      </c>
    </row>
    <row r="68" spans="1:23">
      <c r="A68" s="3" t="s">
        <v>17</v>
      </c>
      <c r="B68" s="3" t="s">
        <v>18</v>
      </c>
      <c r="C68" s="3" t="s">
        <v>19</v>
      </c>
      <c r="D68" s="3" t="s">
        <v>20</v>
      </c>
      <c r="E68" s="3" t="s">
        <v>21</v>
      </c>
      <c r="F68" s="70" t="s">
        <v>487</v>
      </c>
      <c r="G68" s="3" t="s">
        <v>27</v>
      </c>
      <c r="H68" s="58" t="str">
        <f t="shared" si="5"/>
        <v>381</v>
      </c>
      <c r="I68" s="59">
        <f>_xlfn.XLOOKUP(H68,'A6.2-Rate Base RCND Plant'!C:C,'A6.2-Rate Base RCND Plant'!F:F,"ERROR")</f>
        <v>0.1701755990530332</v>
      </c>
      <c r="J68" s="3" t="s">
        <v>23</v>
      </c>
      <c r="K68" s="3" t="s">
        <v>24</v>
      </c>
      <c r="L68" s="3" t="s">
        <v>25</v>
      </c>
      <c r="M68" s="4">
        <v>2007</v>
      </c>
      <c r="N68" s="5">
        <v>717457.45</v>
      </c>
      <c r="O68" s="5"/>
      <c r="P68" s="5">
        <v>178541.25</v>
      </c>
      <c r="Q68" s="58">
        <f t="shared" si="3"/>
        <v>538916.19999999995</v>
      </c>
      <c r="R68" s="3" t="s">
        <v>28</v>
      </c>
      <c r="S68" s="4">
        <v>352</v>
      </c>
      <c r="T68" s="4">
        <v>231</v>
      </c>
      <c r="U68" s="4">
        <v>1.52</v>
      </c>
      <c r="V68" s="5">
        <v>1093268.5</v>
      </c>
      <c r="W68" s="58">
        <f t="shared" si="4"/>
        <v>186047.62191331101</v>
      </c>
    </row>
    <row r="69" spans="1:23">
      <c r="A69" s="3" t="s">
        <v>17</v>
      </c>
      <c r="B69" s="3" t="s">
        <v>18</v>
      </c>
      <c r="C69" s="3" t="s">
        <v>19</v>
      </c>
      <c r="D69" s="3" t="s">
        <v>29</v>
      </c>
      <c r="E69" s="3" t="s">
        <v>21</v>
      </c>
      <c r="F69" s="70" t="s">
        <v>487</v>
      </c>
      <c r="G69" s="3" t="s">
        <v>60</v>
      </c>
      <c r="H69" s="58" t="str">
        <f t="shared" si="5"/>
        <v>394</v>
      </c>
      <c r="I69" s="59">
        <f>_xlfn.XLOOKUP(H69,'A6.2-Rate Base RCND Plant'!C:C,'A6.2-Rate Base RCND Plant'!F:F,"ERROR")</f>
        <v>0.34726061264282393</v>
      </c>
      <c r="J69" s="3" t="s">
        <v>23</v>
      </c>
      <c r="K69" s="3" t="s">
        <v>31</v>
      </c>
      <c r="L69" s="3" t="s">
        <v>32</v>
      </c>
      <c r="M69" s="4">
        <v>2002</v>
      </c>
      <c r="N69" s="5">
        <v>5848.15</v>
      </c>
      <c r="O69" s="5"/>
      <c r="P69" s="5">
        <v>5641.39</v>
      </c>
      <c r="Q69" s="58">
        <f t="shared" si="3"/>
        <v>206.75999999999931</v>
      </c>
      <c r="R69" s="3" t="s">
        <v>36</v>
      </c>
      <c r="S69" s="4">
        <v>1</v>
      </c>
      <c r="T69" s="4">
        <v>1</v>
      </c>
      <c r="U69" s="4">
        <v>1</v>
      </c>
      <c r="V69" s="5">
        <v>5848.15</v>
      </c>
      <c r="W69" s="58">
        <f t="shared" si="4"/>
        <v>2030.8321518271307</v>
      </c>
    </row>
    <row r="70" spans="1:23">
      <c r="A70" s="3" t="s">
        <v>17</v>
      </c>
      <c r="B70" s="3" t="s">
        <v>18</v>
      </c>
      <c r="C70" s="3" t="s">
        <v>19</v>
      </c>
      <c r="D70" s="3" t="s">
        <v>29</v>
      </c>
      <c r="E70" s="3" t="s">
        <v>21</v>
      </c>
      <c r="F70" s="70" t="s">
        <v>487</v>
      </c>
      <c r="G70" s="3" t="s">
        <v>34</v>
      </c>
      <c r="H70" s="58" t="str">
        <f t="shared" si="5"/>
        <v>392</v>
      </c>
      <c r="I70" s="59">
        <f>_xlfn.XLOOKUP(H70,'A6.2-Rate Base RCND Plant'!C:C,'A6.2-Rate Base RCND Plant'!F:F,"ERROR")</f>
        <v>0.43183290679129122</v>
      </c>
      <c r="J70" s="3" t="s">
        <v>81</v>
      </c>
      <c r="K70" s="3" t="s">
        <v>24</v>
      </c>
      <c r="L70" s="3" t="s">
        <v>25</v>
      </c>
      <c r="M70" s="4">
        <v>2005</v>
      </c>
      <c r="N70" s="5">
        <v>119990.54</v>
      </c>
      <c r="O70" s="5"/>
      <c r="P70" s="5">
        <v>67552.59</v>
      </c>
      <c r="Q70" s="58">
        <f t="shared" si="3"/>
        <v>52437.95</v>
      </c>
      <c r="R70" s="3" t="s">
        <v>36</v>
      </c>
      <c r="S70" s="4">
        <v>1</v>
      </c>
      <c r="T70" s="4">
        <v>1</v>
      </c>
      <c r="U70" s="4">
        <v>1</v>
      </c>
      <c r="V70" s="5">
        <v>119990.54</v>
      </c>
      <c r="W70" s="58">
        <f t="shared" si="4"/>
        <v>51815.863675656699</v>
      </c>
    </row>
    <row r="71" spans="1:23">
      <c r="A71" s="3" t="s">
        <v>17</v>
      </c>
      <c r="B71" s="3" t="s">
        <v>18</v>
      </c>
      <c r="C71" s="3" t="s">
        <v>19</v>
      </c>
      <c r="D71" s="3" t="s">
        <v>29</v>
      </c>
      <c r="E71" s="3" t="s">
        <v>21</v>
      </c>
      <c r="F71" s="70" t="s">
        <v>487</v>
      </c>
      <c r="G71" s="3" t="s">
        <v>34</v>
      </c>
      <c r="H71" s="58" t="str">
        <f t="shared" si="5"/>
        <v>392</v>
      </c>
      <c r="I71" s="59">
        <f>_xlfn.XLOOKUP(H71,'A6.2-Rate Base RCND Plant'!C:C,'A6.2-Rate Base RCND Plant'!F:F,"ERROR")</f>
        <v>0.43183290679129122</v>
      </c>
      <c r="J71" s="3" t="s">
        <v>72</v>
      </c>
      <c r="K71" s="3" t="s">
        <v>24</v>
      </c>
      <c r="L71" s="3" t="s">
        <v>25</v>
      </c>
      <c r="M71" s="4">
        <v>2007</v>
      </c>
      <c r="N71" s="5">
        <v>19488.900000000001</v>
      </c>
      <c r="O71" s="5"/>
      <c r="P71" s="5">
        <v>17575.13</v>
      </c>
      <c r="Q71" s="58">
        <f t="shared" si="3"/>
        <v>1913.7700000000004</v>
      </c>
      <c r="R71" s="3" t="s">
        <v>36</v>
      </c>
      <c r="S71" s="4">
        <v>1</v>
      </c>
      <c r="T71" s="4">
        <v>1</v>
      </c>
      <c r="U71" s="4">
        <v>1</v>
      </c>
      <c r="V71" s="5">
        <v>19488.900000000001</v>
      </c>
      <c r="W71" s="58">
        <f t="shared" si="4"/>
        <v>8415.9483371647966</v>
      </c>
    </row>
    <row r="72" spans="1:23">
      <c r="A72" s="3" t="s">
        <v>17</v>
      </c>
      <c r="B72" s="3" t="s">
        <v>18</v>
      </c>
      <c r="C72" s="3" t="s">
        <v>19</v>
      </c>
      <c r="D72" s="3" t="s">
        <v>29</v>
      </c>
      <c r="E72" s="3" t="s">
        <v>21</v>
      </c>
      <c r="F72" s="70" t="s">
        <v>487</v>
      </c>
      <c r="G72" s="3" t="s">
        <v>34</v>
      </c>
      <c r="H72" s="58" t="str">
        <f t="shared" si="5"/>
        <v>392</v>
      </c>
      <c r="I72" s="59">
        <f>_xlfn.XLOOKUP(H72,'A6.2-Rate Base RCND Plant'!C:C,'A6.2-Rate Base RCND Plant'!F:F,"ERROR")</f>
        <v>0.43183290679129122</v>
      </c>
      <c r="J72" s="3" t="s">
        <v>35</v>
      </c>
      <c r="K72" s="3" t="s">
        <v>24</v>
      </c>
      <c r="L72" s="3" t="s">
        <v>25</v>
      </c>
      <c r="M72" s="4">
        <v>2007</v>
      </c>
      <c r="N72" s="5">
        <v>148378.76</v>
      </c>
      <c r="O72" s="5"/>
      <c r="P72" s="5">
        <v>16826.62</v>
      </c>
      <c r="Q72" s="58">
        <f t="shared" si="3"/>
        <v>131552.14000000001</v>
      </c>
      <c r="R72" s="3" t="s">
        <v>36</v>
      </c>
      <c r="S72" s="4">
        <v>1</v>
      </c>
      <c r="T72" s="4">
        <v>1</v>
      </c>
      <c r="U72" s="4">
        <v>1</v>
      </c>
      <c r="V72" s="5">
        <v>148378.76</v>
      </c>
      <c r="W72" s="58">
        <f t="shared" si="4"/>
        <v>64074.831236887374</v>
      </c>
    </row>
    <row r="73" spans="1:23">
      <c r="A73" s="3" t="s">
        <v>17</v>
      </c>
      <c r="B73" s="3" t="s">
        <v>18</v>
      </c>
      <c r="C73" s="3" t="s">
        <v>19</v>
      </c>
      <c r="D73" s="3" t="s">
        <v>20</v>
      </c>
      <c r="E73" s="3" t="s">
        <v>21</v>
      </c>
      <c r="F73" s="70" t="s">
        <v>487</v>
      </c>
      <c r="G73" s="3" t="s">
        <v>44</v>
      </c>
      <c r="H73" s="58" t="str">
        <f t="shared" si="5"/>
        <v>382</v>
      </c>
      <c r="I73" s="59">
        <f>_xlfn.XLOOKUP(H73,'A6.2-Rate Base RCND Plant'!C:C,'A6.2-Rate Base RCND Plant'!F:F,"ERROR")</f>
        <v>4.068947554640568E-2</v>
      </c>
      <c r="J73" s="3" t="s">
        <v>23</v>
      </c>
      <c r="K73" s="3" t="s">
        <v>24</v>
      </c>
      <c r="L73" s="3" t="s">
        <v>25</v>
      </c>
      <c r="M73" s="4">
        <v>2005</v>
      </c>
      <c r="N73" s="5">
        <v>763183.55</v>
      </c>
      <c r="O73" s="5"/>
      <c r="P73" s="5">
        <v>35633.410000000003</v>
      </c>
      <c r="Q73" s="58">
        <f t="shared" si="3"/>
        <v>727550.14</v>
      </c>
      <c r="R73" s="3" t="s">
        <v>45</v>
      </c>
      <c r="S73" s="4">
        <v>2076</v>
      </c>
      <c r="T73" s="4">
        <v>632</v>
      </c>
      <c r="U73" s="4">
        <v>3.28</v>
      </c>
      <c r="V73" s="5">
        <v>2506913.0499999998</v>
      </c>
      <c r="W73" s="58">
        <f t="shared" si="4"/>
        <v>102004.97724494027</v>
      </c>
    </row>
    <row r="74" spans="1:23">
      <c r="A74" s="3" t="s">
        <v>17</v>
      </c>
      <c r="B74" s="3" t="s">
        <v>18</v>
      </c>
      <c r="C74" s="3" t="s">
        <v>19</v>
      </c>
      <c r="D74" s="3" t="s">
        <v>29</v>
      </c>
      <c r="E74" s="3" t="s">
        <v>21</v>
      </c>
      <c r="F74" s="70" t="s">
        <v>487</v>
      </c>
      <c r="G74" s="3" t="s">
        <v>60</v>
      </c>
      <c r="H74" s="58" t="str">
        <f t="shared" si="5"/>
        <v>394</v>
      </c>
      <c r="I74" s="59">
        <f>_xlfn.XLOOKUP(H74,'A6.2-Rate Base RCND Plant'!C:C,'A6.2-Rate Base RCND Plant'!F:F,"ERROR")</f>
        <v>0.34726061264282393</v>
      </c>
      <c r="J74" s="3" t="s">
        <v>23</v>
      </c>
      <c r="K74" s="3" t="s">
        <v>73</v>
      </c>
      <c r="L74" s="3" t="s">
        <v>74</v>
      </c>
      <c r="M74" s="4">
        <v>2001</v>
      </c>
      <c r="N74" s="5">
        <v>15380.93</v>
      </c>
      <c r="O74" s="5"/>
      <c r="P74" s="5">
        <v>15224.86</v>
      </c>
      <c r="Q74" s="58">
        <f t="shared" si="3"/>
        <v>156.06999999999971</v>
      </c>
      <c r="R74" s="3" t="s">
        <v>36</v>
      </c>
      <c r="S74" s="4">
        <v>1</v>
      </c>
      <c r="T74" s="4">
        <v>1</v>
      </c>
      <c r="U74" s="4">
        <v>1</v>
      </c>
      <c r="V74" s="5">
        <v>15380.93</v>
      </c>
      <c r="W74" s="58">
        <f t="shared" si="4"/>
        <v>5341.1911748163902</v>
      </c>
    </row>
    <row r="75" spans="1:23">
      <c r="A75" s="3" t="s">
        <v>17</v>
      </c>
      <c r="B75" s="3" t="s">
        <v>18</v>
      </c>
      <c r="C75" s="3" t="s">
        <v>19</v>
      </c>
      <c r="D75" s="3" t="s">
        <v>29</v>
      </c>
      <c r="E75" s="3" t="s">
        <v>21</v>
      </c>
      <c r="F75" s="70" t="s">
        <v>487</v>
      </c>
      <c r="G75" s="3" t="s">
        <v>82</v>
      </c>
      <c r="H75" s="58" t="str">
        <f t="shared" si="5"/>
        <v>393</v>
      </c>
      <c r="I75" s="59">
        <f>_xlfn.XLOOKUP(H75,'A6.2-Rate Base RCND Plant'!C:C,'A6.2-Rate Base RCND Plant'!F:F,"ERROR")</f>
        <v>0.47174007972370507</v>
      </c>
      <c r="J75" s="3" t="s">
        <v>23</v>
      </c>
      <c r="K75" s="3" t="s">
        <v>37</v>
      </c>
      <c r="L75" s="3" t="s">
        <v>38</v>
      </c>
      <c r="M75" s="4">
        <v>2002</v>
      </c>
      <c r="N75" s="5">
        <v>2352.94</v>
      </c>
      <c r="O75" s="5"/>
      <c r="P75" s="5">
        <v>1443.93</v>
      </c>
      <c r="Q75" s="58">
        <f t="shared" si="3"/>
        <v>909.01</v>
      </c>
      <c r="R75" s="3" t="s">
        <v>36</v>
      </c>
      <c r="S75" s="4">
        <v>1</v>
      </c>
      <c r="T75" s="4">
        <v>1</v>
      </c>
      <c r="U75" s="4">
        <v>1</v>
      </c>
      <c r="V75" s="5">
        <v>2352.94</v>
      </c>
      <c r="W75" s="58">
        <f t="shared" si="4"/>
        <v>1109.9761031850946</v>
      </c>
    </row>
    <row r="76" spans="1:23">
      <c r="A76" s="3" t="s">
        <v>17</v>
      </c>
      <c r="B76" s="3" t="s">
        <v>18</v>
      </c>
      <c r="C76" s="3" t="s">
        <v>19</v>
      </c>
      <c r="D76" s="3" t="s">
        <v>29</v>
      </c>
      <c r="E76" s="3" t="s">
        <v>21</v>
      </c>
      <c r="F76" s="70" t="s">
        <v>487</v>
      </c>
      <c r="G76" s="3" t="s">
        <v>82</v>
      </c>
      <c r="H76" s="58" t="str">
        <f t="shared" si="5"/>
        <v>393</v>
      </c>
      <c r="I76" s="59">
        <f>_xlfn.XLOOKUP(H76,'A6.2-Rate Base RCND Plant'!C:C,'A6.2-Rate Base RCND Plant'!F:F,"ERROR")</f>
        <v>0.47174007972370507</v>
      </c>
      <c r="J76" s="3" t="s">
        <v>23</v>
      </c>
      <c r="K76" s="3" t="s">
        <v>42</v>
      </c>
      <c r="L76" s="3" t="s">
        <v>83</v>
      </c>
      <c r="M76" s="4">
        <v>1994</v>
      </c>
      <c r="N76" s="5">
        <v>926.13</v>
      </c>
      <c r="O76" s="5"/>
      <c r="P76" s="5">
        <v>820.69</v>
      </c>
      <c r="Q76" s="58">
        <f t="shared" si="3"/>
        <v>105.43999999999994</v>
      </c>
      <c r="R76" s="3" t="s">
        <v>36</v>
      </c>
      <c r="S76" s="4">
        <v>1</v>
      </c>
      <c r="T76" s="4">
        <v>1</v>
      </c>
      <c r="U76" s="4">
        <v>1</v>
      </c>
      <c r="V76" s="5">
        <v>926.13</v>
      </c>
      <c r="W76" s="58">
        <f t="shared" si="4"/>
        <v>436.89264003451495</v>
      </c>
    </row>
    <row r="77" spans="1:23">
      <c r="A77" s="3" t="s">
        <v>17</v>
      </c>
      <c r="B77" s="3" t="s">
        <v>18</v>
      </c>
      <c r="C77" s="3" t="s">
        <v>19</v>
      </c>
      <c r="D77" s="3" t="s">
        <v>20</v>
      </c>
      <c r="E77" s="3" t="s">
        <v>21</v>
      </c>
      <c r="F77" s="70" t="s">
        <v>487</v>
      </c>
      <c r="G77" s="3" t="s">
        <v>63</v>
      </c>
      <c r="H77" s="58" t="str">
        <f t="shared" si="5"/>
        <v>383</v>
      </c>
      <c r="I77" s="59">
        <f>_xlfn.XLOOKUP(H77,'A6.2-Rate Base RCND Plant'!C:C,'A6.2-Rate Base RCND Plant'!F:F,"ERROR")</f>
        <v>0.50413956378429226</v>
      </c>
      <c r="J77" s="3" t="s">
        <v>23</v>
      </c>
      <c r="K77" s="3" t="s">
        <v>24</v>
      </c>
      <c r="L77" s="3" t="s">
        <v>25</v>
      </c>
      <c r="M77" s="4">
        <v>2004</v>
      </c>
      <c r="N77" s="5">
        <v>176922.99</v>
      </c>
      <c r="O77" s="5"/>
      <c r="P77" s="5">
        <v>109434.03</v>
      </c>
      <c r="Q77" s="58">
        <f t="shared" si="3"/>
        <v>67488.959999999992</v>
      </c>
      <c r="R77" s="3" t="s">
        <v>64</v>
      </c>
      <c r="S77" s="4">
        <v>954</v>
      </c>
      <c r="T77" s="4">
        <v>322</v>
      </c>
      <c r="U77" s="4">
        <v>2.96</v>
      </c>
      <c r="V77" s="5">
        <v>524175.57</v>
      </c>
      <c r="W77" s="58">
        <f t="shared" si="4"/>
        <v>264257.64320618275</v>
      </c>
    </row>
    <row r="78" spans="1:23">
      <c r="A78" s="3" t="s">
        <v>17</v>
      </c>
      <c r="B78" s="3" t="s">
        <v>18</v>
      </c>
      <c r="C78" s="3" t="s">
        <v>19</v>
      </c>
      <c r="D78" s="3" t="s">
        <v>20</v>
      </c>
      <c r="E78" s="3" t="s">
        <v>21</v>
      </c>
      <c r="F78" s="70" t="s">
        <v>487</v>
      </c>
      <c r="G78" s="3" t="s">
        <v>22</v>
      </c>
      <c r="H78" s="58" t="str">
        <f t="shared" si="5"/>
        <v>384</v>
      </c>
      <c r="I78" s="59">
        <f>_xlfn.XLOOKUP(H78,'A6.2-Rate Base RCND Plant'!C:C,'A6.2-Rate Base RCND Plant'!F:F,"ERROR")</f>
        <v>0.35620879944303163</v>
      </c>
      <c r="J78" s="3" t="s">
        <v>23</v>
      </c>
      <c r="K78" s="3" t="s">
        <v>24</v>
      </c>
      <c r="L78" s="3" t="s">
        <v>25</v>
      </c>
      <c r="M78" s="4">
        <v>1991</v>
      </c>
      <c r="N78" s="5">
        <v>275.04000000000002</v>
      </c>
      <c r="O78" s="5"/>
      <c r="P78" s="5">
        <v>242.2</v>
      </c>
      <c r="Q78" s="58">
        <f t="shared" si="3"/>
        <v>32.840000000000032</v>
      </c>
      <c r="R78" s="3" t="s">
        <v>26</v>
      </c>
      <c r="S78" s="4">
        <v>1947</v>
      </c>
      <c r="T78" s="4">
        <v>287</v>
      </c>
      <c r="U78" s="4">
        <v>6.78</v>
      </c>
      <c r="V78" s="5">
        <v>1865.86</v>
      </c>
      <c r="W78" s="58">
        <f t="shared" si="4"/>
        <v>664.63575052877502</v>
      </c>
    </row>
    <row r="79" spans="1:23">
      <c r="A79" s="3" t="s">
        <v>17</v>
      </c>
      <c r="B79" s="3" t="s">
        <v>18</v>
      </c>
      <c r="C79" s="3" t="s">
        <v>19</v>
      </c>
      <c r="D79" s="3" t="s">
        <v>20</v>
      </c>
      <c r="E79" s="3" t="s">
        <v>21</v>
      </c>
      <c r="F79" s="70" t="s">
        <v>487</v>
      </c>
      <c r="G79" s="3" t="s">
        <v>22</v>
      </c>
      <c r="H79" s="58" t="str">
        <f t="shared" si="5"/>
        <v>384</v>
      </c>
      <c r="I79" s="59">
        <f>_xlfn.XLOOKUP(H79,'A6.2-Rate Base RCND Plant'!C:C,'A6.2-Rate Base RCND Plant'!F:F,"ERROR")</f>
        <v>0.35620879944303163</v>
      </c>
      <c r="J79" s="3" t="s">
        <v>23</v>
      </c>
      <c r="K79" s="3" t="s">
        <v>24</v>
      </c>
      <c r="L79" s="3" t="s">
        <v>25</v>
      </c>
      <c r="M79" s="4">
        <v>1994</v>
      </c>
      <c r="N79" s="5">
        <v>392.83</v>
      </c>
      <c r="O79" s="5"/>
      <c r="P79" s="5">
        <v>325.83</v>
      </c>
      <c r="Q79" s="58">
        <f t="shared" si="3"/>
        <v>67</v>
      </c>
      <c r="R79" s="3" t="s">
        <v>26</v>
      </c>
      <c r="S79" s="4">
        <v>1947</v>
      </c>
      <c r="T79" s="4">
        <v>318</v>
      </c>
      <c r="U79" s="4">
        <v>6.12</v>
      </c>
      <c r="V79" s="5">
        <v>2405.16</v>
      </c>
      <c r="W79" s="58">
        <f t="shared" si="4"/>
        <v>856.73915606840194</v>
      </c>
    </row>
    <row r="80" spans="1:23">
      <c r="A80" s="3" t="s">
        <v>17</v>
      </c>
      <c r="B80" s="3" t="s">
        <v>18</v>
      </c>
      <c r="C80" s="3" t="s">
        <v>19</v>
      </c>
      <c r="D80" s="3" t="s">
        <v>20</v>
      </c>
      <c r="E80" s="3" t="s">
        <v>21</v>
      </c>
      <c r="F80" s="70" t="s">
        <v>487</v>
      </c>
      <c r="G80" s="3" t="s">
        <v>22</v>
      </c>
      <c r="H80" s="58" t="str">
        <f t="shared" si="5"/>
        <v>384</v>
      </c>
      <c r="I80" s="59">
        <f>_xlfn.XLOOKUP(H80,'A6.2-Rate Base RCND Plant'!C:C,'A6.2-Rate Base RCND Plant'!F:F,"ERROR")</f>
        <v>0.35620879944303163</v>
      </c>
      <c r="J80" s="3" t="s">
        <v>23</v>
      </c>
      <c r="K80" s="3" t="s">
        <v>24</v>
      </c>
      <c r="L80" s="3" t="s">
        <v>25</v>
      </c>
      <c r="M80" s="4">
        <v>1997</v>
      </c>
      <c r="N80" s="5">
        <v>27251.39</v>
      </c>
      <c r="O80" s="5"/>
      <c r="P80" s="5">
        <v>20867.18</v>
      </c>
      <c r="Q80" s="58">
        <f t="shared" si="3"/>
        <v>6384.2099999999991</v>
      </c>
      <c r="R80" s="3" t="s">
        <v>26</v>
      </c>
      <c r="S80" s="4">
        <v>1947</v>
      </c>
      <c r="T80" s="4">
        <v>338</v>
      </c>
      <c r="U80" s="4">
        <v>5.76</v>
      </c>
      <c r="V80" s="5">
        <v>156977.68</v>
      </c>
      <c r="W80" s="58">
        <f t="shared" si="4"/>
        <v>55916.830932152392</v>
      </c>
    </row>
    <row r="81" spans="1:23">
      <c r="A81" s="3" t="s">
        <v>17</v>
      </c>
      <c r="B81" s="3" t="s">
        <v>18</v>
      </c>
      <c r="C81" s="3" t="s">
        <v>19</v>
      </c>
      <c r="D81" s="3" t="s">
        <v>29</v>
      </c>
      <c r="E81" s="3" t="s">
        <v>21</v>
      </c>
      <c r="F81" s="70" t="s">
        <v>487</v>
      </c>
      <c r="G81" s="3" t="s">
        <v>41</v>
      </c>
      <c r="H81" s="58" t="str">
        <f t="shared" si="5"/>
        <v>397</v>
      </c>
      <c r="I81" s="59">
        <f>_xlfn.XLOOKUP(H81,'A6.2-Rate Base RCND Plant'!C:C,'A6.2-Rate Base RCND Plant'!F:F,"ERROR")</f>
        <v>0.45288665983949944</v>
      </c>
      <c r="J81" s="3" t="s">
        <v>23</v>
      </c>
      <c r="K81" s="3" t="s">
        <v>31</v>
      </c>
      <c r="L81" s="3" t="s">
        <v>32</v>
      </c>
      <c r="M81" s="4">
        <v>2016</v>
      </c>
      <c r="N81" s="5">
        <v>69683.41</v>
      </c>
      <c r="O81" s="5"/>
      <c r="P81" s="5">
        <v>45140.480000000003</v>
      </c>
      <c r="Q81" s="58">
        <f t="shared" si="3"/>
        <v>24542.93</v>
      </c>
      <c r="R81" s="3" t="s">
        <v>36</v>
      </c>
      <c r="S81" s="4">
        <v>1</v>
      </c>
      <c r="T81" s="4">
        <v>1</v>
      </c>
      <c r="U81" s="4">
        <v>1</v>
      </c>
      <c r="V81" s="5">
        <v>69683.41</v>
      </c>
      <c r="W81" s="58">
        <f t="shared" si="4"/>
        <v>31558.686801126376</v>
      </c>
    </row>
    <row r="82" spans="1:23">
      <c r="A82" s="3" t="s">
        <v>17</v>
      </c>
      <c r="B82" s="3" t="s">
        <v>18</v>
      </c>
      <c r="C82" s="3" t="s">
        <v>19</v>
      </c>
      <c r="D82" s="3" t="s">
        <v>65</v>
      </c>
      <c r="E82" s="3" t="s">
        <v>21</v>
      </c>
      <c r="F82" s="70" t="s">
        <v>487</v>
      </c>
      <c r="G82" s="3" t="s">
        <v>84</v>
      </c>
      <c r="H82" s="58" t="str">
        <f t="shared" si="5"/>
        <v>366</v>
      </c>
      <c r="I82" s="59">
        <f>_xlfn.XLOOKUP(H82,'A6.2-Rate Base RCND Plant'!C:C,'A6.2-Rate Base RCND Plant'!F:F,"ERROR")</f>
        <v>0.39290817265497768</v>
      </c>
      <c r="J82" s="3" t="s">
        <v>23</v>
      </c>
      <c r="K82" s="3" t="s">
        <v>24</v>
      </c>
      <c r="L82" s="3" t="s">
        <v>25</v>
      </c>
      <c r="M82" s="4">
        <v>2002</v>
      </c>
      <c r="N82" s="5">
        <v>16852.75</v>
      </c>
      <c r="O82" s="5"/>
      <c r="P82" s="5">
        <v>7467.63</v>
      </c>
      <c r="Q82" s="58">
        <f t="shared" si="3"/>
        <v>9385.119999999999</v>
      </c>
      <c r="R82" s="3" t="s">
        <v>85</v>
      </c>
      <c r="S82" s="4">
        <v>673</v>
      </c>
      <c r="T82" s="4">
        <v>312</v>
      </c>
      <c r="U82" s="4">
        <v>2.16</v>
      </c>
      <c r="V82" s="5">
        <v>36352.25</v>
      </c>
      <c r="W82" s="58">
        <f t="shared" si="4"/>
        <v>14283.096119396912</v>
      </c>
    </row>
    <row r="83" spans="1:23">
      <c r="A83" s="3" t="s">
        <v>17</v>
      </c>
      <c r="B83" s="3" t="s">
        <v>18</v>
      </c>
      <c r="C83" s="3" t="s">
        <v>19</v>
      </c>
      <c r="D83" s="3" t="s">
        <v>29</v>
      </c>
      <c r="E83" s="3" t="s">
        <v>21</v>
      </c>
      <c r="F83" s="70" t="s">
        <v>487</v>
      </c>
      <c r="G83" s="3" t="s">
        <v>34</v>
      </c>
      <c r="H83" s="58" t="str">
        <f t="shared" si="5"/>
        <v>392</v>
      </c>
      <c r="I83" s="59">
        <f>_xlfn.XLOOKUP(H83,'A6.2-Rate Base RCND Plant'!C:C,'A6.2-Rate Base RCND Plant'!F:F,"ERROR")</f>
        <v>0.43183290679129122</v>
      </c>
      <c r="J83" s="3" t="s">
        <v>86</v>
      </c>
      <c r="K83" s="3" t="s">
        <v>24</v>
      </c>
      <c r="L83" s="3" t="s">
        <v>25</v>
      </c>
      <c r="M83" s="4">
        <v>2014</v>
      </c>
      <c r="N83" s="5">
        <v>108831.5</v>
      </c>
      <c r="O83" s="5"/>
      <c r="P83" s="5">
        <v>-16557.36</v>
      </c>
      <c r="Q83" s="58">
        <f t="shared" si="3"/>
        <v>125388.86</v>
      </c>
      <c r="R83" s="3" t="s">
        <v>36</v>
      </c>
      <c r="S83" s="4">
        <v>1</v>
      </c>
      <c r="T83" s="4">
        <v>1</v>
      </c>
      <c r="U83" s="4">
        <v>1</v>
      </c>
      <c r="V83" s="5">
        <v>108831.5</v>
      </c>
      <c r="W83" s="58">
        <f t="shared" si="4"/>
        <v>46997.022995456413</v>
      </c>
    </row>
    <row r="84" spans="1:23">
      <c r="A84" s="3" t="s">
        <v>17</v>
      </c>
      <c r="B84" s="3" t="s">
        <v>18</v>
      </c>
      <c r="C84" s="3" t="s">
        <v>19</v>
      </c>
      <c r="D84" s="3" t="s">
        <v>20</v>
      </c>
      <c r="E84" s="3" t="s">
        <v>21</v>
      </c>
      <c r="F84" s="70" t="s">
        <v>487</v>
      </c>
      <c r="G84" s="3" t="s">
        <v>22</v>
      </c>
      <c r="H84" s="58" t="str">
        <f t="shared" si="5"/>
        <v>384</v>
      </c>
      <c r="I84" s="59">
        <f>_xlfn.XLOOKUP(H84,'A6.2-Rate Base RCND Plant'!C:C,'A6.2-Rate Base RCND Plant'!F:F,"ERROR")</f>
        <v>0.35620879944303163</v>
      </c>
      <c r="J84" s="3" t="s">
        <v>23</v>
      </c>
      <c r="K84" s="3" t="s">
        <v>24</v>
      </c>
      <c r="L84" s="3" t="s">
        <v>25</v>
      </c>
      <c r="M84" s="4">
        <v>1952</v>
      </c>
      <c r="N84" s="5">
        <v>296.39</v>
      </c>
      <c r="O84" s="5"/>
      <c r="P84" s="5">
        <v>296.39</v>
      </c>
      <c r="Q84" s="58">
        <f t="shared" si="3"/>
        <v>0</v>
      </c>
      <c r="R84" s="3" t="s">
        <v>26</v>
      </c>
      <c r="S84" s="4">
        <v>1947</v>
      </c>
      <c r="T84" s="4">
        <v>38</v>
      </c>
      <c r="U84" s="4">
        <v>51.24</v>
      </c>
      <c r="V84" s="5">
        <v>15186.09</v>
      </c>
      <c r="W84" s="58">
        <f t="shared" si="4"/>
        <v>5409.4188871338283</v>
      </c>
    </row>
    <row r="85" spans="1:23">
      <c r="A85" s="3" t="s">
        <v>17</v>
      </c>
      <c r="B85" s="3" t="s">
        <v>18</v>
      </c>
      <c r="C85" s="3" t="s">
        <v>19</v>
      </c>
      <c r="D85" s="3" t="s">
        <v>20</v>
      </c>
      <c r="E85" s="3" t="s">
        <v>21</v>
      </c>
      <c r="F85" s="70" t="s">
        <v>487</v>
      </c>
      <c r="G85" s="3" t="s">
        <v>48</v>
      </c>
      <c r="H85" s="58" t="str">
        <f t="shared" si="5"/>
        <v>387</v>
      </c>
      <c r="I85" s="59">
        <f>_xlfn.XLOOKUP(H85,'A6.2-Rate Base RCND Plant'!C:C,'A6.2-Rate Base RCND Plant'!F:F,"ERROR")</f>
        <v>0.71279521796502854</v>
      </c>
      <c r="J85" s="3" t="s">
        <v>23</v>
      </c>
      <c r="K85" s="3" t="s">
        <v>24</v>
      </c>
      <c r="L85" s="3" t="s">
        <v>25</v>
      </c>
      <c r="M85" s="4">
        <v>2004</v>
      </c>
      <c r="N85" s="5">
        <v>7607.48</v>
      </c>
      <c r="O85" s="5"/>
      <c r="P85" s="5">
        <v>5472.11</v>
      </c>
      <c r="Q85" s="58">
        <f t="shared" si="3"/>
        <v>2135.37</v>
      </c>
      <c r="R85" s="3" t="s">
        <v>36</v>
      </c>
      <c r="S85" s="4">
        <v>1</v>
      </c>
      <c r="T85" s="4">
        <v>1</v>
      </c>
      <c r="U85" s="4">
        <v>1</v>
      </c>
      <c r="V85" s="5">
        <v>7607.48</v>
      </c>
      <c r="W85" s="58">
        <f t="shared" si="4"/>
        <v>5422.5753647645952</v>
      </c>
    </row>
    <row r="86" spans="1:23">
      <c r="A86" s="3" t="s">
        <v>17</v>
      </c>
      <c r="B86" s="3" t="s">
        <v>18</v>
      </c>
      <c r="C86" s="3" t="s">
        <v>19</v>
      </c>
      <c r="D86" s="3" t="s">
        <v>29</v>
      </c>
      <c r="E86" s="3" t="s">
        <v>21</v>
      </c>
      <c r="F86" s="70" t="s">
        <v>487</v>
      </c>
      <c r="G86" s="3" t="s">
        <v>87</v>
      </c>
      <c r="H86" s="58" t="str">
        <f t="shared" si="5"/>
        <v>398</v>
      </c>
      <c r="I86" s="59">
        <f>_xlfn.XLOOKUP(H86,'A6.2-Rate Base RCND Plant'!C:C,'A6.2-Rate Base RCND Plant'!F:F,"ERROR")</f>
        <v>0.24374129646131953</v>
      </c>
      <c r="J86" s="3" t="s">
        <v>23</v>
      </c>
      <c r="K86" s="3" t="s">
        <v>37</v>
      </c>
      <c r="L86" s="3" t="s">
        <v>38</v>
      </c>
      <c r="M86" s="4">
        <v>2013</v>
      </c>
      <c r="N86" s="5">
        <v>3146.36</v>
      </c>
      <c r="O86" s="5"/>
      <c r="P86" s="5">
        <v>816.64</v>
      </c>
      <c r="Q86" s="58">
        <f t="shared" si="3"/>
        <v>2329.7200000000003</v>
      </c>
      <c r="R86" s="3" t="s">
        <v>36</v>
      </c>
      <c r="S86" s="4">
        <v>1</v>
      </c>
      <c r="T86" s="4">
        <v>1</v>
      </c>
      <c r="U86" s="4">
        <v>1</v>
      </c>
      <c r="V86" s="5">
        <v>3146.36</v>
      </c>
      <c r="W86" s="58">
        <f t="shared" si="4"/>
        <v>766.89786553403735</v>
      </c>
    </row>
    <row r="87" spans="1:23">
      <c r="A87" s="3" t="s">
        <v>17</v>
      </c>
      <c r="B87" s="3" t="s">
        <v>18</v>
      </c>
      <c r="C87" s="3" t="s">
        <v>19</v>
      </c>
      <c r="D87" s="3" t="s">
        <v>65</v>
      </c>
      <c r="E87" s="3" t="s">
        <v>21</v>
      </c>
      <c r="F87" s="70" t="s">
        <v>487</v>
      </c>
      <c r="G87" s="3" t="s">
        <v>77</v>
      </c>
      <c r="H87" s="58" t="str">
        <f t="shared" si="5"/>
        <v>367</v>
      </c>
      <c r="I87" s="59">
        <f>_xlfn.XLOOKUP(H87,'A6.2-Rate Base RCND Plant'!C:C,'A6.2-Rate Base RCND Plant'!F:F,"ERROR")</f>
        <v>0.49719891469810329</v>
      </c>
      <c r="J87" s="3" t="s">
        <v>23</v>
      </c>
      <c r="K87" s="3" t="s">
        <v>24</v>
      </c>
      <c r="L87" s="3" t="s">
        <v>25</v>
      </c>
      <c r="M87" s="4">
        <v>2010</v>
      </c>
      <c r="N87" s="5">
        <v>244.81</v>
      </c>
      <c r="O87" s="5"/>
      <c r="P87" s="5">
        <v>75.08</v>
      </c>
      <c r="Q87" s="58">
        <f t="shared" si="3"/>
        <v>169.73000000000002</v>
      </c>
      <c r="R87" s="3" t="s">
        <v>78</v>
      </c>
      <c r="S87" s="4">
        <v>747</v>
      </c>
      <c r="T87" s="4">
        <v>462</v>
      </c>
      <c r="U87" s="4">
        <v>1.62</v>
      </c>
      <c r="V87" s="5">
        <v>395.83</v>
      </c>
      <c r="W87" s="58">
        <f t="shared" si="4"/>
        <v>196.80624640495023</v>
      </c>
    </row>
    <row r="88" spans="1:23">
      <c r="A88" s="3" t="s">
        <v>17</v>
      </c>
      <c r="B88" s="3" t="s">
        <v>18</v>
      </c>
      <c r="C88" s="3" t="s">
        <v>19</v>
      </c>
      <c r="D88" s="3" t="s">
        <v>29</v>
      </c>
      <c r="E88" s="3" t="s">
        <v>21</v>
      </c>
      <c r="F88" s="70" t="s">
        <v>487</v>
      </c>
      <c r="G88" s="3" t="s">
        <v>30</v>
      </c>
      <c r="H88" s="58" t="str">
        <f t="shared" si="5"/>
        <v>390</v>
      </c>
      <c r="I88" s="59">
        <f>_xlfn.XLOOKUP(H88,'A6.2-Rate Base RCND Plant'!C:C,'A6.2-Rate Base RCND Plant'!F:F,"ERROR")</f>
        <v>0.24904501540006124</v>
      </c>
      <c r="J88" s="3" t="s">
        <v>23</v>
      </c>
      <c r="K88" s="3" t="s">
        <v>68</v>
      </c>
      <c r="L88" s="3" t="s">
        <v>88</v>
      </c>
      <c r="M88" s="4">
        <v>1970</v>
      </c>
      <c r="N88" s="5">
        <v>1197.49</v>
      </c>
      <c r="O88" s="5"/>
      <c r="P88" s="5">
        <v>1192.74</v>
      </c>
      <c r="Q88" s="58">
        <f t="shared" si="3"/>
        <v>4.75</v>
      </c>
      <c r="R88" s="3" t="s">
        <v>33</v>
      </c>
      <c r="S88" s="4">
        <v>675</v>
      </c>
      <c r="T88" s="4">
        <v>77</v>
      </c>
      <c r="U88" s="4">
        <v>8.77</v>
      </c>
      <c r="V88" s="5">
        <v>10497.48</v>
      </c>
      <c r="W88" s="58">
        <f t="shared" si="4"/>
        <v>2614.345068261835</v>
      </c>
    </row>
    <row r="89" spans="1:23">
      <c r="A89" s="3" t="s">
        <v>17</v>
      </c>
      <c r="B89" s="3" t="s">
        <v>18</v>
      </c>
      <c r="C89" s="3" t="s">
        <v>19</v>
      </c>
      <c r="D89" s="3" t="s">
        <v>29</v>
      </c>
      <c r="E89" s="3" t="s">
        <v>21</v>
      </c>
      <c r="F89" s="70" t="s">
        <v>487</v>
      </c>
      <c r="G89" s="3" t="s">
        <v>30</v>
      </c>
      <c r="H89" s="58" t="str">
        <f t="shared" si="5"/>
        <v>390</v>
      </c>
      <c r="I89" s="59">
        <f>_xlfn.XLOOKUP(H89,'A6.2-Rate Base RCND Plant'!C:C,'A6.2-Rate Base RCND Plant'!F:F,"ERROR")</f>
        <v>0.24904501540006124</v>
      </c>
      <c r="J89" s="3" t="s">
        <v>23</v>
      </c>
      <c r="K89" s="3" t="s">
        <v>58</v>
      </c>
      <c r="L89" s="3" t="s">
        <v>59</v>
      </c>
      <c r="M89" s="4">
        <v>1994</v>
      </c>
      <c r="N89" s="5">
        <v>17180.009999999998</v>
      </c>
      <c r="O89" s="5"/>
      <c r="P89" s="5">
        <v>14627.14</v>
      </c>
      <c r="Q89" s="58">
        <f t="shared" si="3"/>
        <v>2552.869999999999</v>
      </c>
      <c r="R89" s="3" t="s">
        <v>33</v>
      </c>
      <c r="S89" s="4">
        <v>675</v>
      </c>
      <c r="T89" s="4">
        <v>266.25</v>
      </c>
      <c r="U89" s="4">
        <v>2.54</v>
      </c>
      <c r="V89" s="5">
        <v>43554.95</v>
      </c>
      <c r="W89" s="58">
        <f t="shared" si="4"/>
        <v>10847.143193498896</v>
      </c>
    </row>
    <row r="90" spans="1:23">
      <c r="A90" s="3" t="s">
        <v>17</v>
      </c>
      <c r="B90" s="3" t="s">
        <v>18</v>
      </c>
      <c r="C90" s="3" t="s">
        <v>19</v>
      </c>
      <c r="D90" s="3" t="s">
        <v>20</v>
      </c>
      <c r="E90" s="3" t="s">
        <v>21</v>
      </c>
      <c r="F90" s="70" t="s">
        <v>487</v>
      </c>
      <c r="G90" s="3" t="s">
        <v>51</v>
      </c>
      <c r="H90" s="58" t="str">
        <f t="shared" si="5"/>
        <v>375</v>
      </c>
      <c r="I90" s="59">
        <f>_xlfn.XLOOKUP(H90,'A6.2-Rate Base RCND Plant'!C:C,'A6.2-Rate Base RCND Plant'!F:F,"ERROR")</f>
        <v>0.14703551036705884</v>
      </c>
      <c r="J90" s="3" t="s">
        <v>23</v>
      </c>
      <c r="K90" s="3" t="s">
        <v>24</v>
      </c>
      <c r="L90" s="3" t="s">
        <v>25</v>
      </c>
      <c r="M90" s="4">
        <v>1986</v>
      </c>
      <c r="N90" s="5">
        <v>4816</v>
      </c>
      <c r="O90" s="5"/>
      <c r="P90" s="5">
        <v>2786.97</v>
      </c>
      <c r="Q90" s="58">
        <f t="shared" si="3"/>
        <v>2029.0300000000002</v>
      </c>
      <c r="R90" s="3" t="s">
        <v>52</v>
      </c>
      <c r="S90" s="4">
        <v>673</v>
      </c>
      <c r="T90" s="4">
        <v>231</v>
      </c>
      <c r="U90" s="4">
        <v>2.91</v>
      </c>
      <c r="V90" s="5">
        <v>14031.03</v>
      </c>
      <c r="W90" s="58">
        <f t="shared" si="4"/>
        <v>2063.0596570255138</v>
      </c>
    </row>
    <row r="91" spans="1:23">
      <c r="A91" s="3" t="s">
        <v>17</v>
      </c>
      <c r="B91" s="3" t="s">
        <v>18</v>
      </c>
      <c r="C91" s="3" t="s">
        <v>19</v>
      </c>
      <c r="D91" s="3" t="s">
        <v>29</v>
      </c>
      <c r="E91" s="3" t="s">
        <v>21</v>
      </c>
      <c r="F91" s="70" t="s">
        <v>487</v>
      </c>
      <c r="G91" s="3" t="s">
        <v>70</v>
      </c>
      <c r="H91" s="58" t="str">
        <f t="shared" si="5"/>
        <v>391</v>
      </c>
      <c r="I91" s="59">
        <f>_xlfn.XLOOKUP(H91,'A6.2-Rate Base RCND Plant'!C:C,'A6.2-Rate Base RCND Plant'!F:F,"ERROR")</f>
        <v>0.55164661503469203</v>
      </c>
      <c r="J91" s="3" t="s">
        <v>71</v>
      </c>
      <c r="K91" s="3" t="s">
        <v>58</v>
      </c>
      <c r="L91" s="3" t="s">
        <v>59</v>
      </c>
      <c r="M91" s="4">
        <v>2013</v>
      </c>
      <c r="N91" s="5">
        <v>1079.92</v>
      </c>
      <c r="O91" s="5"/>
      <c r="P91" s="5">
        <v>1111.49</v>
      </c>
      <c r="Q91" s="58">
        <f t="shared" si="3"/>
        <v>-31.569999999999936</v>
      </c>
      <c r="R91" s="3" t="s">
        <v>36</v>
      </c>
      <c r="S91" s="4">
        <v>1</v>
      </c>
      <c r="T91" s="4">
        <v>1</v>
      </c>
      <c r="U91" s="4">
        <v>1</v>
      </c>
      <c r="V91" s="5">
        <v>1079.92</v>
      </c>
      <c r="W91" s="58">
        <f t="shared" si="4"/>
        <v>595.7342125082647</v>
      </c>
    </row>
    <row r="92" spans="1:23">
      <c r="A92" s="3" t="s">
        <v>17</v>
      </c>
      <c r="B92" s="3" t="s">
        <v>18</v>
      </c>
      <c r="C92" s="3" t="s">
        <v>19</v>
      </c>
      <c r="D92" s="3" t="s">
        <v>29</v>
      </c>
      <c r="E92" s="3" t="s">
        <v>21</v>
      </c>
      <c r="F92" s="70" t="s">
        <v>487</v>
      </c>
      <c r="G92" s="3" t="s">
        <v>30</v>
      </c>
      <c r="H92" s="58" t="str">
        <f t="shared" si="5"/>
        <v>390</v>
      </c>
      <c r="I92" s="59">
        <f>_xlfn.XLOOKUP(H92,'A6.2-Rate Base RCND Plant'!C:C,'A6.2-Rate Base RCND Plant'!F:F,"ERROR")</f>
        <v>0.24904501540006124</v>
      </c>
      <c r="J92" s="3" t="s">
        <v>23</v>
      </c>
      <c r="K92" s="3" t="s">
        <v>68</v>
      </c>
      <c r="L92" s="3" t="s">
        <v>88</v>
      </c>
      <c r="M92" s="4">
        <v>1983</v>
      </c>
      <c r="N92" s="5">
        <v>247.95</v>
      </c>
      <c r="O92" s="5"/>
      <c r="P92" s="5">
        <v>235.6</v>
      </c>
      <c r="Q92" s="58">
        <f t="shared" si="3"/>
        <v>12.349999999999994</v>
      </c>
      <c r="R92" s="3" t="s">
        <v>33</v>
      </c>
      <c r="S92" s="4">
        <v>675</v>
      </c>
      <c r="T92" s="4">
        <v>206.75</v>
      </c>
      <c r="U92" s="4">
        <v>3.26</v>
      </c>
      <c r="V92" s="5">
        <v>809.51</v>
      </c>
      <c r="W92" s="58">
        <f t="shared" si="4"/>
        <v>201.60443041650356</v>
      </c>
    </row>
    <row r="93" spans="1:23">
      <c r="A93" s="3" t="s">
        <v>17</v>
      </c>
      <c r="B93" s="3" t="s">
        <v>18</v>
      </c>
      <c r="C93" s="3" t="s">
        <v>19</v>
      </c>
      <c r="D93" s="3" t="s">
        <v>29</v>
      </c>
      <c r="E93" s="3" t="s">
        <v>21</v>
      </c>
      <c r="F93" s="70" t="s">
        <v>487</v>
      </c>
      <c r="G93" s="3" t="s">
        <v>34</v>
      </c>
      <c r="H93" s="58" t="str">
        <f t="shared" si="5"/>
        <v>392</v>
      </c>
      <c r="I93" s="59">
        <f>_xlfn.XLOOKUP(H93,'A6.2-Rate Base RCND Plant'!C:C,'A6.2-Rate Base RCND Plant'!F:F,"ERROR")</f>
        <v>0.43183290679129122</v>
      </c>
      <c r="J93" s="3" t="s">
        <v>86</v>
      </c>
      <c r="K93" s="3" t="s">
        <v>24</v>
      </c>
      <c r="L93" s="3" t="s">
        <v>25</v>
      </c>
      <c r="M93" s="4">
        <v>2016</v>
      </c>
      <c r="N93" s="5">
        <v>73228.75</v>
      </c>
      <c r="O93" s="5"/>
      <c r="P93" s="5">
        <v>-9284.0300000000007</v>
      </c>
      <c r="Q93" s="58">
        <f t="shared" si="3"/>
        <v>82512.78</v>
      </c>
      <c r="R93" s="3" t="s">
        <v>36</v>
      </c>
      <c r="S93" s="4">
        <v>1</v>
      </c>
      <c r="T93" s="4">
        <v>1</v>
      </c>
      <c r="U93" s="4">
        <v>1</v>
      </c>
      <c r="V93" s="5">
        <v>73228.75</v>
      </c>
      <c r="W93" s="58">
        <f t="shared" si="4"/>
        <v>31622.583973192766</v>
      </c>
    </row>
    <row r="94" spans="1:23">
      <c r="A94" s="3" t="s">
        <v>17</v>
      </c>
      <c r="B94" s="3" t="s">
        <v>18</v>
      </c>
      <c r="C94" s="3" t="s">
        <v>19</v>
      </c>
      <c r="D94" s="3" t="s">
        <v>29</v>
      </c>
      <c r="E94" s="3" t="s">
        <v>21</v>
      </c>
      <c r="F94" s="70" t="s">
        <v>487</v>
      </c>
      <c r="G94" s="3" t="s">
        <v>60</v>
      </c>
      <c r="H94" s="58" t="str">
        <f t="shared" si="5"/>
        <v>394</v>
      </c>
      <c r="I94" s="59">
        <f>_xlfn.XLOOKUP(H94,'A6.2-Rate Base RCND Plant'!C:C,'A6.2-Rate Base RCND Plant'!F:F,"ERROR")</f>
        <v>0.34726061264282393</v>
      </c>
      <c r="J94" s="3" t="s">
        <v>23</v>
      </c>
      <c r="K94" s="3" t="s">
        <v>31</v>
      </c>
      <c r="L94" s="3" t="s">
        <v>32</v>
      </c>
      <c r="M94" s="4">
        <v>2008</v>
      </c>
      <c r="N94" s="5">
        <v>16945.25</v>
      </c>
      <c r="O94" s="5"/>
      <c r="P94" s="5">
        <v>12510.57</v>
      </c>
      <c r="Q94" s="58">
        <f t="shared" si="3"/>
        <v>4434.68</v>
      </c>
      <c r="R94" s="3" t="s">
        <v>36</v>
      </c>
      <c r="S94" s="4">
        <v>1</v>
      </c>
      <c r="T94" s="4">
        <v>1</v>
      </c>
      <c r="U94" s="4">
        <v>1</v>
      </c>
      <c r="V94" s="5">
        <v>16945.25</v>
      </c>
      <c r="W94" s="58">
        <f t="shared" si="4"/>
        <v>5884.4178963858121</v>
      </c>
    </row>
    <row r="95" spans="1:23">
      <c r="A95" s="3" t="s">
        <v>17</v>
      </c>
      <c r="B95" s="3" t="s">
        <v>18</v>
      </c>
      <c r="C95" s="3" t="s">
        <v>19</v>
      </c>
      <c r="D95" s="3" t="s">
        <v>29</v>
      </c>
      <c r="E95" s="3" t="s">
        <v>21</v>
      </c>
      <c r="F95" s="70" t="s">
        <v>487</v>
      </c>
      <c r="G95" s="3" t="s">
        <v>60</v>
      </c>
      <c r="H95" s="58" t="str">
        <f t="shared" si="5"/>
        <v>394</v>
      </c>
      <c r="I95" s="59">
        <f>_xlfn.XLOOKUP(H95,'A6.2-Rate Base RCND Plant'!C:C,'A6.2-Rate Base RCND Plant'!F:F,"ERROR")</f>
        <v>0.34726061264282393</v>
      </c>
      <c r="J95" s="3" t="s">
        <v>23</v>
      </c>
      <c r="K95" s="3" t="s">
        <v>37</v>
      </c>
      <c r="L95" s="3" t="s">
        <v>38</v>
      </c>
      <c r="M95" s="4">
        <v>2002</v>
      </c>
      <c r="N95" s="5">
        <v>1132.18</v>
      </c>
      <c r="O95" s="5"/>
      <c r="P95" s="5">
        <v>1092.42</v>
      </c>
      <c r="Q95" s="58">
        <f t="shared" si="3"/>
        <v>39.759999999999991</v>
      </c>
      <c r="R95" s="3" t="s">
        <v>36</v>
      </c>
      <c r="S95" s="4">
        <v>1</v>
      </c>
      <c r="T95" s="4">
        <v>1</v>
      </c>
      <c r="U95" s="4">
        <v>1</v>
      </c>
      <c r="V95" s="5">
        <v>1132.18</v>
      </c>
      <c r="W95" s="58">
        <f t="shared" si="4"/>
        <v>393.16152042195245</v>
      </c>
    </row>
    <row r="96" spans="1:23">
      <c r="A96" s="3" t="s">
        <v>17</v>
      </c>
      <c r="B96" s="3" t="s">
        <v>18</v>
      </c>
      <c r="C96" s="3" t="s">
        <v>19</v>
      </c>
      <c r="D96" s="3" t="s">
        <v>29</v>
      </c>
      <c r="E96" s="3" t="s">
        <v>21</v>
      </c>
      <c r="F96" s="70" t="s">
        <v>487</v>
      </c>
      <c r="G96" s="3" t="s">
        <v>60</v>
      </c>
      <c r="H96" s="58" t="str">
        <f t="shared" si="5"/>
        <v>394</v>
      </c>
      <c r="I96" s="59">
        <f>_xlfn.XLOOKUP(H96,'A6.2-Rate Base RCND Plant'!C:C,'A6.2-Rate Base RCND Plant'!F:F,"ERROR")</f>
        <v>0.34726061264282393</v>
      </c>
      <c r="J96" s="3" t="s">
        <v>23</v>
      </c>
      <c r="K96" s="3" t="s">
        <v>89</v>
      </c>
      <c r="L96" s="3" t="s">
        <v>90</v>
      </c>
      <c r="M96" s="4">
        <v>2016</v>
      </c>
      <c r="N96" s="5">
        <v>5092.4399999999996</v>
      </c>
      <c r="O96" s="5"/>
      <c r="P96" s="5">
        <v>1397.84</v>
      </c>
      <c r="Q96" s="58">
        <f t="shared" si="3"/>
        <v>3694.5999999999995</v>
      </c>
      <c r="R96" s="3" t="s">
        <v>36</v>
      </c>
      <c r="S96" s="4">
        <v>1</v>
      </c>
      <c r="T96" s="4">
        <v>1</v>
      </c>
      <c r="U96" s="4">
        <v>1</v>
      </c>
      <c r="V96" s="5">
        <v>5092.4399999999996</v>
      </c>
      <c r="W96" s="58">
        <f t="shared" si="4"/>
        <v>1768.403834246822</v>
      </c>
    </row>
    <row r="97" spans="1:23">
      <c r="A97" s="3" t="s">
        <v>17</v>
      </c>
      <c r="B97" s="3" t="s">
        <v>18</v>
      </c>
      <c r="C97" s="3" t="s">
        <v>19</v>
      </c>
      <c r="D97" s="3" t="s">
        <v>29</v>
      </c>
      <c r="E97" s="3" t="s">
        <v>21</v>
      </c>
      <c r="F97" s="70" t="s">
        <v>487</v>
      </c>
      <c r="G97" s="3" t="s">
        <v>60</v>
      </c>
      <c r="H97" s="58" t="str">
        <f t="shared" si="5"/>
        <v>394</v>
      </c>
      <c r="I97" s="59">
        <f>_xlfn.XLOOKUP(H97,'A6.2-Rate Base RCND Plant'!C:C,'A6.2-Rate Base RCND Plant'!F:F,"ERROR")</f>
        <v>0.34726061264282393</v>
      </c>
      <c r="J97" s="3" t="s">
        <v>23</v>
      </c>
      <c r="K97" s="3" t="s">
        <v>58</v>
      </c>
      <c r="L97" s="3" t="s">
        <v>59</v>
      </c>
      <c r="M97" s="4">
        <v>2017</v>
      </c>
      <c r="N97" s="5">
        <v>25505.24</v>
      </c>
      <c r="O97" s="5"/>
      <c r="P97" s="5">
        <v>8914.67</v>
      </c>
      <c r="Q97" s="58">
        <f t="shared" si="3"/>
        <v>16590.57</v>
      </c>
      <c r="R97" s="3" t="s">
        <v>36</v>
      </c>
      <c r="S97" s="4">
        <v>1</v>
      </c>
      <c r="T97" s="4">
        <v>1</v>
      </c>
      <c r="U97" s="4">
        <v>1</v>
      </c>
      <c r="V97" s="5">
        <v>25505.24</v>
      </c>
      <c r="W97" s="58">
        <f t="shared" si="4"/>
        <v>8856.9652680022591</v>
      </c>
    </row>
    <row r="98" spans="1:23">
      <c r="A98" s="3" t="s">
        <v>17</v>
      </c>
      <c r="B98" s="3" t="s">
        <v>18</v>
      </c>
      <c r="C98" s="3" t="s">
        <v>19</v>
      </c>
      <c r="D98" s="3" t="s">
        <v>29</v>
      </c>
      <c r="E98" s="3" t="s">
        <v>21</v>
      </c>
      <c r="F98" s="70" t="s">
        <v>487</v>
      </c>
      <c r="G98" s="3" t="s">
        <v>60</v>
      </c>
      <c r="H98" s="58" t="str">
        <f t="shared" si="5"/>
        <v>394</v>
      </c>
      <c r="I98" s="59">
        <f>_xlfn.XLOOKUP(H98,'A6.2-Rate Base RCND Plant'!C:C,'A6.2-Rate Base RCND Plant'!F:F,"ERROR")</f>
        <v>0.34726061264282393</v>
      </c>
      <c r="J98" s="3" t="s">
        <v>23</v>
      </c>
      <c r="K98" s="3" t="s">
        <v>49</v>
      </c>
      <c r="L98" s="3" t="s">
        <v>50</v>
      </c>
      <c r="M98" s="4">
        <v>2017</v>
      </c>
      <c r="N98" s="5">
        <v>41618.449999999997</v>
      </c>
      <c r="O98" s="5"/>
      <c r="P98" s="5">
        <v>14048.34</v>
      </c>
      <c r="Q98" s="58">
        <f t="shared" si="3"/>
        <v>27570.109999999997</v>
      </c>
      <c r="R98" s="3" t="s">
        <v>36</v>
      </c>
      <c r="S98" s="4">
        <v>1</v>
      </c>
      <c r="T98" s="4">
        <v>1</v>
      </c>
      <c r="U98" s="4">
        <v>1</v>
      </c>
      <c r="V98" s="5">
        <v>41618.449999999997</v>
      </c>
      <c r="W98" s="58">
        <f t="shared" si="4"/>
        <v>14452.448444244734</v>
      </c>
    </row>
    <row r="99" spans="1:23">
      <c r="A99" s="3" t="s">
        <v>17</v>
      </c>
      <c r="B99" s="3" t="s">
        <v>18</v>
      </c>
      <c r="C99" s="3" t="s">
        <v>19</v>
      </c>
      <c r="D99" s="3" t="s">
        <v>29</v>
      </c>
      <c r="E99" s="3" t="s">
        <v>21</v>
      </c>
      <c r="F99" s="70" t="s">
        <v>487</v>
      </c>
      <c r="G99" s="3" t="s">
        <v>60</v>
      </c>
      <c r="H99" s="58" t="str">
        <f t="shared" si="5"/>
        <v>394</v>
      </c>
      <c r="I99" s="59">
        <f>_xlfn.XLOOKUP(H99,'A6.2-Rate Base RCND Plant'!C:C,'A6.2-Rate Base RCND Plant'!F:F,"ERROR")</f>
        <v>0.34726061264282393</v>
      </c>
      <c r="J99" s="3" t="s">
        <v>23</v>
      </c>
      <c r="K99" s="3" t="s">
        <v>42</v>
      </c>
      <c r="L99" s="3" t="s">
        <v>91</v>
      </c>
      <c r="M99" s="4">
        <v>2006</v>
      </c>
      <c r="N99" s="5">
        <v>59379.17</v>
      </c>
      <c r="O99" s="5"/>
      <c r="P99" s="5">
        <v>46770.5</v>
      </c>
      <c r="Q99" s="58">
        <f t="shared" si="3"/>
        <v>12608.669999999998</v>
      </c>
      <c r="R99" s="3" t="s">
        <v>36</v>
      </c>
      <c r="S99" s="4">
        <v>1</v>
      </c>
      <c r="T99" s="4">
        <v>1</v>
      </c>
      <c r="U99" s="4">
        <v>1</v>
      </c>
      <c r="V99" s="5">
        <v>59379.17</v>
      </c>
      <c r="W99" s="58">
        <f t="shared" si="4"/>
        <v>20620.046952422392</v>
      </c>
    </row>
    <row r="100" spans="1:23">
      <c r="A100" s="3" t="s">
        <v>17</v>
      </c>
      <c r="B100" s="3" t="s">
        <v>18</v>
      </c>
      <c r="C100" s="3" t="s">
        <v>19</v>
      </c>
      <c r="D100" s="3" t="s">
        <v>29</v>
      </c>
      <c r="E100" s="3" t="s">
        <v>21</v>
      </c>
      <c r="F100" s="70" t="s">
        <v>487</v>
      </c>
      <c r="G100" s="3" t="s">
        <v>57</v>
      </c>
      <c r="H100" s="58" t="str">
        <f t="shared" si="5"/>
        <v>396</v>
      </c>
      <c r="I100" s="59">
        <f>_xlfn.XLOOKUP(H100,'A6.2-Rate Base RCND Plant'!C:C,'A6.2-Rate Base RCND Plant'!F:F,"ERROR")</f>
        <v>0.54297473900690851</v>
      </c>
      <c r="J100" s="3" t="s">
        <v>23</v>
      </c>
      <c r="K100" s="3" t="s">
        <v>31</v>
      </c>
      <c r="L100" s="3" t="s">
        <v>32</v>
      </c>
      <c r="M100" s="4">
        <v>2011</v>
      </c>
      <c r="N100" s="5">
        <v>11238.95</v>
      </c>
      <c r="O100" s="5"/>
      <c r="P100" s="5">
        <v>7523.09</v>
      </c>
      <c r="Q100" s="58">
        <f t="shared" si="3"/>
        <v>3715.8600000000006</v>
      </c>
      <c r="R100" s="3" t="s">
        <v>36</v>
      </c>
      <c r="S100" s="4">
        <v>1</v>
      </c>
      <c r="T100" s="4">
        <v>1</v>
      </c>
      <c r="U100" s="4">
        <v>1</v>
      </c>
      <c r="V100" s="5">
        <v>11238.95</v>
      </c>
      <c r="W100" s="58">
        <f t="shared" si="4"/>
        <v>6102.465942961695</v>
      </c>
    </row>
    <row r="101" spans="1:23">
      <c r="A101" s="3" t="s">
        <v>17</v>
      </c>
      <c r="B101" s="3" t="s">
        <v>18</v>
      </c>
      <c r="C101" s="3" t="s">
        <v>19</v>
      </c>
      <c r="D101" s="3" t="s">
        <v>29</v>
      </c>
      <c r="E101" s="3" t="s">
        <v>21</v>
      </c>
      <c r="F101" s="70" t="s">
        <v>487</v>
      </c>
      <c r="G101" s="3" t="s">
        <v>30</v>
      </c>
      <c r="H101" s="58" t="str">
        <f t="shared" si="5"/>
        <v>390</v>
      </c>
      <c r="I101" s="59">
        <f>_xlfn.XLOOKUP(H101,'A6.2-Rate Base RCND Plant'!C:C,'A6.2-Rate Base RCND Plant'!F:F,"ERROR")</f>
        <v>0.24904501540006124</v>
      </c>
      <c r="J101" s="3" t="s">
        <v>23</v>
      </c>
      <c r="K101" s="3" t="s">
        <v>42</v>
      </c>
      <c r="L101" s="3" t="s">
        <v>43</v>
      </c>
      <c r="M101" s="4">
        <v>2001</v>
      </c>
      <c r="N101" s="5">
        <v>61998.46</v>
      </c>
      <c r="O101" s="5"/>
      <c r="P101" s="5">
        <v>61996.480000000003</v>
      </c>
      <c r="Q101" s="58">
        <f t="shared" si="3"/>
        <v>1.9799999999959255</v>
      </c>
      <c r="R101" s="3" t="s">
        <v>33</v>
      </c>
      <c r="S101" s="4">
        <v>675</v>
      </c>
      <c r="T101" s="4">
        <v>314</v>
      </c>
      <c r="U101" s="4">
        <v>2.15</v>
      </c>
      <c r="V101" s="5">
        <v>133276.94</v>
      </c>
      <c r="W101" s="58">
        <f t="shared" si="4"/>
        <v>33191.957574773041</v>
      </c>
    </row>
    <row r="102" spans="1:23">
      <c r="A102" s="3" t="s">
        <v>17</v>
      </c>
      <c r="B102" s="3" t="s">
        <v>18</v>
      </c>
      <c r="C102" s="3" t="s">
        <v>19</v>
      </c>
      <c r="D102" s="3" t="s">
        <v>29</v>
      </c>
      <c r="E102" s="3" t="s">
        <v>21</v>
      </c>
      <c r="F102" s="70" t="s">
        <v>487</v>
      </c>
      <c r="G102" s="3" t="s">
        <v>30</v>
      </c>
      <c r="H102" s="58" t="str">
        <f t="shared" si="5"/>
        <v>390</v>
      </c>
      <c r="I102" s="59">
        <f>_xlfn.XLOOKUP(H102,'A6.2-Rate Base RCND Plant'!C:C,'A6.2-Rate Base RCND Plant'!F:F,"ERROR")</f>
        <v>0.24904501540006124</v>
      </c>
      <c r="J102" s="3" t="s">
        <v>23</v>
      </c>
      <c r="K102" s="3" t="s">
        <v>42</v>
      </c>
      <c r="L102" s="3" t="s">
        <v>43</v>
      </c>
      <c r="M102" s="4">
        <v>1990</v>
      </c>
      <c r="N102" s="5">
        <v>13150.43</v>
      </c>
      <c r="O102" s="5"/>
      <c r="P102" s="5">
        <v>13150.43</v>
      </c>
      <c r="Q102" s="58">
        <f t="shared" si="3"/>
        <v>0</v>
      </c>
      <c r="R102" s="3" t="s">
        <v>33</v>
      </c>
      <c r="S102" s="4">
        <v>675</v>
      </c>
      <c r="T102" s="4">
        <v>243.25</v>
      </c>
      <c r="U102" s="4">
        <v>2.77</v>
      </c>
      <c r="V102" s="5">
        <v>36491.43</v>
      </c>
      <c r="W102" s="58">
        <f t="shared" si="4"/>
        <v>9088.0087463202563</v>
      </c>
    </row>
    <row r="103" spans="1:23">
      <c r="A103" s="3" t="s">
        <v>17</v>
      </c>
      <c r="B103" s="3" t="s">
        <v>18</v>
      </c>
      <c r="C103" s="3" t="s">
        <v>19</v>
      </c>
      <c r="D103" s="3" t="s">
        <v>29</v>
      </c>
      <c r="E103" s="3" t="s">
        <v>21</v>
      </c>
      <c r="F103" s="70" t="s">
        <v>487</v>
      </c>
      <c r="G103" s="3" t="s">
        <v>70</v>
      </c>
      <c r="H103" s="58" t="str">
        <f t="shared" si="5"/>
        <v>391</v>
      </c>
      <c r="I103" s="59">
        <f>_xlfn.XLOOKUP(H103,'A6.2-Rate Base RCND Plant'!C:C,'A6.2-Rate Base RCND Plant'!F:F,"ERROR")</f>
        <v>0.55164661503469203</v>
      </c>
      <c r="J103" s="3" t="s">
        <v>71</v>
      </c>
      <c r="K103" s="3" t="s">
        <v>42</v>
      </c>
      <c r="L103" s="3" t="s">
        <v>43</v>
      </c>
      <c r="M103" s="4">
        <v>2005</v>
      </c>
      <c r="N103" s="5">
        <v>5988.6</v>
      </c>
      <c r="O103" s="5"/>
      <c r="P103" s="5">
        <v>5988.57</v>
      </c>
      <c r="Q103" s="58">
        <f t="shared" si="3"/>
        <v>3.0000000000654836E-2</v>
      </c>
      <c r="R103" s="3" t="s">
        <v>36</v>
      </c>
      <c r="S103" s="4">
        <v>1</v>
      </c>
      <c r="T103" s="4">
        <v>1</v>
      </c>
      <c r="U103" s="4">
        <v>1</v>
      </c>
      <c r="V103" s="5">
        <v>5988.6</v>
      </c>
      <c r="W103" s="58">
        <f t="shared" si="4"/>
        <v>3303.5909187967568</v>
      </c>
    </row>
    <row r="104" spans="1:23">
      <c r="A104" s="3" t="s">
        <v>17</v>
      </c>
      <c r="B104" s="3" t="s">
        <v>18</v>
      </c>
      <c r="C104" s="3" t="s">
        <v>19</v>
      </c>
      <c r="D104" s="3" t="s">
        <v>29</v>
      </c>
      <c r="E104" s="3" t="s">
        <v>21</v>
      </c>
      <c r="F104" s="70" t="s">
        <v>487</v>
      </c>
      <c r="G104" s="3" t="s">
        <v>41</v>
      </c>
      <c r="H104" s="58" t="str">
        <f t="shared" si="5"/>
        <v>397</v>
      </c>
      <c r="I104" s="59">
        <f>_xlfn.XLOOKUP(H104,'A6.2-Rate Base RCND Plant'!C:C,'A6.2-Rate Base RCND Plant'!F:F,"ERROR")</f>
        <v>0.45288665983949944</v>
      </c>
      <c r="J104" s="3" t="s">
        <v>23</v>
      </c>
      <c r="K104" s="3" t="s">
        <v>89</v>
      </c>
      <c r="L104" s="3" t="s">
        <v>90</v>
      </c>
      <c r="M104" s="4">
        <v>2012</v>
      </c>
      <c r="N104" s="5">
        <v>4198.26</v>
      </c>
      <c r="O104" s="5"/>
      <c r="P104" s="5">
        <v>3935.52</v>
      </c>
      <c r="Q104" s="58">
        <f t="shared" si="3"/>
        <v>262.74000000000024</v>
      </c>
      <c r="R104" s="3" t="s">
        <v>36</v>
      </c>
      <c r="S104" s="4">
        <v>1</v>
      </c>
      <c r="T104" s="4">
        <v>1</v>
      </c>
      <c r="U104" s="4">
        <v>1</v>
      </c>
      <c r="V104" s="5">
        <v>4198.26</v>
      </c>
      <c r="W104" s="58">
        <f t="shared" si="4"/>
        <v>1901.3359485377771</v>
      </c>
    </row>
    <row r="105" spans="1:23">
      <c r="A105" s="3" t="s">
        <v>17</v>
      </c>
      <c r="B105" s="3" t="s">
        <v>18</v>
      </c>
      <c r="C105" s="3" t="s">
        <v>19</v>
      </c>
      <c r="D105" s="3" t="s">
        <v>29</v>
      </c>
      <c r="E105" s="3" t="s">
        <v>21</v>
      </c>
      <c r="F105" s="70" t="s">
        <v>487</v>
      </c>
      <c r="G105" s="3" t="s">
        <v>70</v>
      </c>
      <c r="H105" s="58" t="str">
        <f t="shared" si="5"/>
        <v>391</v>
      </c>
      <c r="I105" s="59">
        <f>_xlfn.XLOOKUP(H105,'A6.2-Rate Base RCND Plant'!C:C,'A6.2-Rate Base RCND Plant'!F:F,"ERROR")</f>
        <v>0.55164661503469203</v>
      </c>
      <c r="J105" s="3" t="s">
        <v>71</v>
      </c>
      <c r="K105" s="3" t="s">
        <v>89</v>
      </c>
      <c r="L105" s="3" t="s">
        <v>90</v>
      </c>
      <c r="M105" s="4">
        <v>2010</v>
      </c>
      <c r="N105" s="5">
        <v>1964.64</v>
      </c>
      <c r="O105" s="5"/>
      <c r="P105" s="5">
        <v>1878.28</v>
      </c>
      <c r="Q105" s="58">
        <f t="shared" si="3"/>
        <v>86.360000000000127</v>
      </c>
      <c r="R105" s="3" t="s">
        <v>36</v>
      </c>
      <c r="S105" s="4">
        <v>1</v>
      </c>
      <c r="T105" s="4">
        <v>1</v>
      </c>
      <c r="U105" s="4">
        <v>1</v>
      </c>
      <c r="V105" s="5">
        <v>1964.64</v>
      </c>
      <c r="W105" s="58">
        <f t="shared" si="4"/>
        <v>1083.7870057617574</v>
      </c>
    </row>
    <row r="106" spans="1:23">
      <c r="A106" s="3" t="s">
        <v>17</v>
      </c>
      <c r="B106" s="3" t="s">
        <v>18</v>
      </c>
      <c r="C106" s="3" t="s">
        <v>19</v>
      </c>
      <c r="D106" s="3" t="s">
        <v>29</v>
      </c>
      <c r="E106" s="3" t="s">
        <v>21</v>
      </c>
      <c r="F106" s="70" t="s">
        <v>487</v>
      </c>
      <c r="G106" s="3" t="s">
        <v>82</v>
      </c>
      <c r="H106" s="58" t="str">
        <f t="shared" si="5"/>
        <v>393</v>
      </c>
      <c r="I106" s="59">
        <f>_xlfn.XLOOKUP(H106,'A6.2-Rate Base RCND Plant'!C:C,'A6.2-Rate Base RCND Plant'!F:F,"ERROR")</f>
        <v>0.47174007972370507</v>
      </c>
      <c r="J106" s="3" t="s">
        <v>23</v>
      </c>
      <c r="K106" s="3" t="s">
        <v>37</v>
      </c>
      <c r="L106" s="3" t="s">
        <v>38</v>
      </c>
      <c r="M106" s="4">
        <v>2006</v>
      </c>
      <c r="N106" s="5">
        <v>38013.18</v>
      </c>
      <c r="O106" s="5"/>
      <c r="P106" s="5">
        <v>19128.41</v>
      </c>
      <c r="Q106" s="58">
        <f t="shared" si="3"/>
        <v>18884.77</v>
      </c>
      <c r="R106" s="3" t="s">
        <v>36</v>
      </c>
      <c r="S106" s="4">
        <v>1</v>
      </c>
      <c r="T106" s="4">
        <v>1</v>
      </c>
      <c r="U106" s="4">
        <v>1</v>
      </c>
      <c r="V106" s="5">
        <v>38013.18</v>
      </c>
      <c r="W106" s="58">
        <f t="shared" si="4"/>
        <v>17932.34056375155</v>
      </c>
    </row>
    <row r="107" spans="1:23">
      <c r="A107" s="3" t="s">
        <v>17</v>
      </c>
      <c r="B107" s="3" t="s">
        <v>18</v>
      </c>
      <c r="C107" s="3" t="s">
        <v>19</v>
      </c>
      <c r="D107" s="3" t="s">
        <v>29</v>
      </c>
      <c r="E107" s="3" t="s">
        <v>21</v>
      </c>
      <c r="F107" s="70" t="s">
        <v>487</v>
      </c>
      <c r="G107" s="3" t="s">
        <v>82</v>
      </c>
      <c r="H107" s="58" t="str">
        <f t="shared" si="5"/>
        <v>393</v>
      </c>
      <c r="I107" s="59">
        <f>_xlfn.XLOOKUP(H107,'A6.2-Rate Base RCND Plant'!C:C,'A6.2-Rate Base RCND Plant'!F:F,"ERROR")</f>
        <v>0.47174007972370507</v>
      </c>
      <c r="J107" s="3" t="s">
        <v>23</v>
      </c>
      <c r="K107" s="3" t="s">
        <v>73</v>
      </c>
      <c r="L107" s="3" t="s">
        <v>74</v>
      </c>
      <c r="M107" s="4">
        <v>2014</v>
      </c>
      <c r="N107" s="5">
        <v>2200.44</v>
      </c>
      <c r="O107" s="5"/>
      <c r="P107" s="5">
        <v>661.02</v>
      </c>
      <c r="Q107" s="58">
        <f t="shared" si="3"/>
        <v>1539.42</v>
      </c>
      <c r="R107" s="3" t="s">
        <v>36</v>
      </c>
      <c r="S107" s="4">
        <v>1</v>
      </c>
      <c r="T107" s="4">
        <v>1</v>
      </c>
      <c r="U107" s="4">
        <v>1</v>
      </c>
      <c r="V107" s="5">
        <v>2200.44</v>
      </c>
      <c r="W107" s="58">
        <f t="shared" si="4"/>
        <v>1038.0357410272297</v>
      </c>
    </row>
    <row r="108" spans="1:23">
      <c r="A108" s="3" t="s">
        <v>17</v>
      </c>
      <c r="B108" s="3" t="s">
        <v>18</v>
      </c>
      <c r="C108" s="3" t="s">
        <v>19</v>
      </c>
      <c r="D108" s="3" t="s">
        <v>29</v>
      </c>
      <c r="E108" s="3" t="s">
        <v>21</v>
      </c>
      <c r="F108" s="70" t="s">
        <v>487</v>
      </c>
      <c r="G108" s="3" t="s">
        <v>60</v>
      </c>
      <c r="H108" s="58" t="str">
        <f t="shared" si="5"/>
        <v>394</v>
      </c>
      <c r="I108" s="59">
        <f>_xlfn.XLOOKUP(H108,'A6.2-Rate Base RCND Plant'!C:C,'A6.2-Rate Base RCND Plant'!F:F,"ERROR")</f>
        <v>0.34726061264282393</v>
      </c>
      <c r="J108" s="3" t="s">
        <v>23</v>
      </c>
      <c r="K108" s="3" t="s">
        <v>37</v>
      </c>
      <c r="L108" s="3" t="s">
        <v>38</v>
      </c>
      <c r="M108" s="4">
        <v>2013</v>
      </c>
      <c r="N108" s="5">
        <v>7571.1</v>
      </c>
      <c r="O108" s="5"/>
      <c r="P108" s="5">
        <v>4066.8</v>
      </c>
      <c r="Q108" s="58">
        <f t="shared" si="3"/>
        <v>3504.3</v>
      </c>
      <c r="R108" s="3" t="s">
        <v>36</v>
      </c>
      <c r="S108" s="4">
        <v>1</v>
      </c>
      <c r="T108" s="4">
        <v>1</v>
      </c>
      <c r="U108" s="4">
        <v>1</v>
      </c>
      <c r="V108" s="5">
        <v>7571.1</v>
      </c>
      <c r="W108" s="58">
        <f t="shared" si="4"/>
        <v>2629.1448243800842</v>
      </c>
    </row>
    <row r="109" spans="1:23">
      <c r="A109" s="3" t="s">
        <v>17</v>
      </c>
      <c r="B109" s="3" t="s">
        <v>18</v>
      </c>
      <c r="C109" s="3" t="s">
        <v>19</v>
      </c>
      <c r="D109" s="3" t="s">
        <v>29</v>
      </c>
      <c r="E109" s="3" t="s">
        <v>21</v>
      </c>
      <c r="F109" s="70" t="s">
        <v>487</v>
      </c>
      <c r="G109" s="3" t="s">
        <v>60</v>
      </c>
      <c r="H109" s="58" t="str">
        <f t="shared" si="5"/>
        <v>394</v>
      </c>
      <c r="I109" s="59">
        <f>_xlfn.XLOOKUP(H109,'A6.2-Rate Base RCND Plant'!C:C,'A6.2-Rate Base RCND Plant'!F:F,"ERROR")</f>
        <v>0.34726061264282393</v>
      </c>
      <c r="J109" s="3" t="s">
        <v>23</v>
      </c>
      <c r="K109" s="3" t="s">
        <v>37</v>
      </c>
      <c r="L109" s="3" t="s">
        <v>38</v>
      </c>
      <c r="M109" s="4">
        <v>2017</v>
      </c>
      <c r="N109" s="5">
        <v>30712.26</v>
      </c>
      <c r="O109" s="5"/>
      <c r="P109" s="5">
        <v>11393</v>
      </c>
      <c r="Q109" s="58">
        <f t="shared" si="3"/>
        <v>19319.259999999998</v>
      </c>
      <c r="R109" s="3" t="s">
        <v>36</v>
      </c>
      <c r="S109" s="4">
        <v>1</v>
      </c>
      <c r="T109" s="4">
        <v>1</v>
      </c>
      <c r="U109" s="4">
        <v>1</v>
      </c>
      <c r="V109" s="5">
        <v>30712.26</v>
      </c>
      <c r="W109" s="58">
        <f t="shared" si="4"/>
        <v>10665.158223245695</v>
      </c>
    </row>
    <row r="110" spans="1:23">
      <c r="A110" s="3" t="s">
        <v>17</v>
      </c>
      <c r="B110" s="3" t="s">
        <v>18</v>
      </c>
      <c r="C110" s="3" t="s">
        <v>19</v>
      </c>
      <c r="D110" s="3" t="s">
        <v>29</v>
      </c>
      <c r="E110" s="3" t="s">
        <v>21</v>
      </c>
      <c r="F110" s="70" t="s">
        <v>487</v>
      </c>
      <c r="G110" s="3" t="s">
        <v>30</v>
      </c>
      <c r="H110" s="58" t="str">
        <f t="shared" si="5"/>
        <v>390</v>
      </c>
      <c r="I110" s="59">
        <f>_xlfn.XLOOKUP(H110,'A6.2-Rate Base RCND Plant'!C:C,'A6.2-Rate Base RCND Plant'!F:F,"ERROR")</f>
        <v>0.24904501540006124</v>
      </c>
      <c r="J110" s="3" t="s">
        <v>23</v>
      </c>
      <c r="K110" s="3" t="s">
        <v>58</v>
      </c>
      <c r="L110" s="3" t="s">
        <v>59</v>
      </c>
      <c r="M110" s="4">
        <v>2017</v>
      </c>
      <c r="N110" s="5">
        <v>24146.91</v>
      </c>
      <c r="O110" s="5"/>
      <c r="P110" s="5">
        <v>4350.42</v>
      </c>
      <c r="Q110" s="58">
        <f t="shared" si="3"/>
        <v>19796.489999999998</v>
      </c>
      <c r="R110" s="3" t="s">
        <v>33</v>
      </c>
      <c r="S110" s="4">
        <v>675</v>
      </c>
      <c r="T110" s="4">
        <v>479</v>
      </c>
      <c r="U110" s="4">
        <v>1.41</v>
      </c>
      <c r="V110" s="5">
        <v>34027.480000000003</v>
      </c>
      <c r="W110" s="58">
        <f t="shared" si="4"/>
        <v>8474.3742806252776</v>
      </c>
    </row>
    <row r="111" spans="1:23">
      <c r="A111" s="3" t="s">
        <v>17</v>
      </c>
      <c r="B111" s="3" t="s">
        <v>18</v>
      </c>
      <c r="C111" s="3" t="s">
        <v>19</v>
      </c>
      <c r="D111" s="3" t="s">
        <v>29</v>
      </c>
      <c r="E111" s="3" t="s">
        <v>21</v>
      </c>
      <c r="F111" s="70" t="s">
        <v>487</v>
      </c>
      <c r="G111" s="3" t="s">
        <v>30</v>
      </c>
      <c r="H111" s="58" t="str">
        <f t="shared" si="5"/>
        <v>390</v>
      </c>
      <c r="I111" s="59">
        <f>_xlfn.XLOOKUP(H111,'A6.2-Rate Base RCND Plant'!C:C,'A6.2-Rate Base RCND Plant'!F:F,"ERROR")</f>
        <v>0.24904501540006124</v>
      </c>
      <c r="J111" s="3" t="s">
        <v>23</v>
      </c>
      <c r="K111" s="3" t="s">
        <v>37</v>
      </c>
      <c r="L111" s="3" t="s">
        <v>38</v>
      </c>
      <c r="M111" s="4">
        <v>2017</v>
      </c>
      <c r="N111" s="5">
        <v>2315.54</v>
      </c>
      <c r="O111" s="5"/>
      <c r="P111" s="5">
        <v>2308.3200000000002</v>
      </c>
      <c r="Q111" s="58">
        <f t="shared" si="3"/>
        <v>7.2199999999997999</v>
      </c>
      <c r="R111" s="3" t="s">
        <v>33</v>
      </c>
      <c r="S111" s="4">
        <v>675</v>
      </c>
      <c r="T111" s="4">
        <v>479</v>
      </c>
      <c r="U111" s="4">
        <v>1.41</v>
      </c>
      <c r="V111" s="5">
        <v>3263.03</v>
      </c>
      <c r="W111" s="58">
        <f t="shared" si="4"/>
        <v>812.64135660086185</v>
      </c>
    </row>
    <row r="112" spans="1:23">
      <c r="A112" s="3" t="s">
        <v>17</v>
      </c>
      <c r="B112" s="3" t="s">
        <v>18</v>
      </c>
      <c r="C112" s="3" t="s">
        <v>19</v>
      </c>
      <c r="D112" s="3" t="s">
        <v>20</v>
      </c>
      <c r="E112" s="3" t="s">
        <v>21</v>
      </c>
      <c r="F112" s="70" t="s">
        <v>487</v>
      </c>
      <c r="G112" s="3" t="s">
        <v>27</v>
      </c>
      <c r="H112" s="58" t="str">
        <f t="shared" si="5"/>
        <v>381</v>
      </c>
      <c r="I112" s="59">
        <f>_xlfn.XLOOKUP(H112,'A6.2-Rate Base RCND Plant'!C:C,'A6.2-Rate Base RCND Plant'!F:F,"ERROR")</f>
        <v>0.1701755990530332</v>
      </c>
      <c r="J112" s="3" t="s">
        <v>23</v>
      </c>
      <c r="K112" s="3" t="s">
        <v>24</v>
      </c>
      <c r="L112" s="3" t="s">
        <v>25</v>
      </c>
      <c r="M112" s="4">
        <v>2018</v>
      </c>
      <c r="N112" s="5">
        <v>553866.4</v>
      </c>
      <c r="O112" s="5"/>
      <c r="P112" s="5">
        <v>82525.179999999993</v>
      </c>
      <c r="Q112" s="58">
        <f t="shared" si="3"/>
        <v>471341.22000000003</v>
      </c>
      <c r="R112" s="3" t="s">
        <v>28</v>
      </c>
      <c r="S112" s="4">
        <v>352</v>
      </c>
      <c r="T112" s="4">
        <v>477</v>
      </c>
      <c r="U112" s="4">
        <v>0.74</v>
      </c>
      <c r="V112" s="5">
        <v>408723.21</v>
      </c>
      <c r="W112" s="58">
        <f t="shared" si="4"/>
        <v>69554.717108628698</v>
      </c>
    </row>
    <row r="113" spans="1:23">
      <c r="A113" s="3" t="s">
        <v>17</v>
      </c>
      <c r="B113" s="3" t="s">
        <v>18</v>
      </c>
      <c r="C113" s="3" t="s">
        <v>19</v>
      </c>
      <c r="D113" s="3" t="s">
        <v>20</v>
      </c>
      <c r="E113" s="3" t="s">
        <v>21</v>
      </c>
      <c r="F113" s="70" t="s">
        <v>487</v>
      </c>
      <c r="G113" s="3" t="s">
        <v>80</v>
      </c>
      <c r="H113" s="58" t="str">
        <f t="shared" si="5"/>
        <v>385</v>
      </c>
      <c r="I113" s="59">
        <f>_xlfn.XLOOKUP(H113,'A6.2-Rate Base RCND Plant'!C:C,'A6.2-Rate Base RCND Plant'!F:F,"ERROR")</f>
        <v>0.39278890683516676</v>
      </c>
      <c r="J113" s="3" t="s">
        <v>23</v>
      </c>
      <c r="K113" s="3" t="s">
        <v>24</v>
      </c>
      <c r="L113" s="3" t="s">
        <v>25</v>
      </c>
      <c r="M113" s="4">
        <v>2018</v>
      </c>
      <c r="N113" s="5">
        <v>78508.81</v>
      </c>
      <c r="O113" s="5"/>
      <c r="P113" s="5">
        <v>16102.73</v>
      </c>
      <c r="Q113" s="58">
        <f t="shared" si="3"/>
        <v>62406.080000000002</v>
      </c>
      <c r="R113" s="3" t="s">
        <v>36</v>
      </c>
      <c r="S113" s="4">
        <v>1</v>
      </c>
      <c r="T113" s="4">
        <v>1</v>
      </c>
      <c r="U113" s="4">
        <v>1</v>
      </c>
      <c r="V113" s="5">
        <v>78508.81</v>
      </c>
      <c r="W113" s="58">
        <f t="shared" si="4"/>
        <v>30837.389656829808</v>
      </c>
    </row>
    <row r="114" spans="1:23">
      <c r="A114" s="3" t="s">
        <v>17</v>
      </c>
      <c r="B114" s="3" t="s">
        <v>18</v>
      </c>
      <c r="C114" s="3" t="s">
        <v>19</v>
      </c>
      <c r="D114" s="3" t="s">
        <v>29</v>
      </c>
      <c r="E114" s="3" t="s">
        <v>21</v>
      </c>
      <c r="F114" s="70" t="s">
        <v>487</v>
      </c>
      <c r="G114" s="3" t="s">
        <v>70</v>
      </c>
      <c r="H114" s="58" t="str">
        <f t="shared" si="5"/>
        <v>391</v>
      </c>
      <c r="I114" s="59">
        <f>_xlfn.XLOOKUP(H114,'A6.2-Rate Base RCND Plant'!C:C,'A6.2-Rate Base RCND Plant'!F:F,"ERROR")</f>
        <v>0.55164661503469203</v>
      </c>
      <c r="J114" s="3" t="s">
        <v>71</v>
      </c>
      <c r="K114" s="3" t="s">
        <v>49</v>
      </c>
      <c r="L114" s="3" t="s">
        <v>50</v>
      </c>
      <c r="M114" s="4">
        <v>2018</v>
      </c>
      <c r="N114" s="5">
        <v>21403.87</v>
      </c>
      <c r="O114" s="5"/>
      <c r="P114" s="5">
        <v>3059.06</v>
      </c>
      <c r="Q114" s="58">
        <f t="shared" si="3"/>
        <v>18344.809999999998</v>
      </c>
      <c r="R114" s="3" t="s">
        <v>36</v>
      </c>
      <c r="S114" s="4">
        <v>1</v>
      </c>
      <c r="T114" s="4">
        <v>1</v>
      </c>
      <c r="U114" s="4">
        <v>1</v>
      </c>
      <c r="V114" s="5">
        <v>21403.87</v>
      </c>
      <c r="W114" s="58">
        <f t="shared" si="4"/>
        <v>11807.372434142593</v>
      </c>
    </row>
    <row r="115" spans="1:23">
      <c r="A115" s="3" t="s">
        <v>17</v>
      </c>
      <c r="B115" s="3" t="s">
        <v>18</v>
      </c>
      <c r="C115" s="3" t="s">
        <v>19</v>
      </c>
      <c r="D115" s="3" t="s">
        <v>29</v>
      </c>
      <c r="E115" s="3" t="s">
        <v>21</v>
      </c>
      <c r="F115" s="70" t="s">
        <v>487</v>
      </c>
      <c r="G115" s="3" t="s">
        <v>30</v>
      </c>
      <c r="H115" s="58" t="str">
        <f t="shared" si="5"/>
        <v>390</v>
      </c>
      <c r="I115" s="59">
        <f>_xlfn.XLOOKUP(H115,'A6.2-Rate Base RCND Plant'!C:C,'A6.2-Rate Base RCND Plant'!F:F,"ERROR")</f>
        <v>0.24904501540006124</v>
      </c>
      <c r="J115" s="3" t="s">
        <v>23</v>
      </c>
      <c r="K115" s="3" t="s">
        <v>31</v>
      </c>
      <c r="L115" s="3" t="s">
        <v>32</v>
      </c>
      <c r="M115" s="4">
        <v>2018</v>
      </c>
      <c r="N115" s="5">
        <v>48877.37</v>
      </c>
      <c r="O115" s="5"/>
      <c r="P115" s="5">
        <v>9109.1299999999992</v>
      </c>
      <c r="Q115" s="58">
        <f t="shared" si="3"/>
        <v>39768.240000000005</v>
      </c>
      <c r="R115" s="3" t="s">
        <v>33</v>
      </c>
      <c r="S115" s="4">
        <v>675</v>
      </c>
      <c r="T115" s="4">
        <v>510</v>
      </c>
      <c r="U115" s="4">
        <v>1.32</v>
      </c>
      <c r="V115" s="5">
        <v>64690.64</v>
      </c>
      <c r="W115" s="58">
        <f t="shared" si="4"/>
        <v>16110.881435039817</v>
      </c>
    </row>
    <row r="116" spans="1:23">
      <c r="A116" s="3" t="s">
        <v>17</v>
      </c>
      <c r="B116" s="3" t="s">
        <v>18</v>
      </c>
      <c r="C116" s="3" t="s">
        <v>19</v>
      </c>
      <c r="D116" s="3" t="s">
        <v>29</v>
      </c>
      <c r="E116" s="3" t="s">
        <v>21</v>
      </c>
      <c r="F116" s="70" t="s">
        <v>487</v>
      </c>
      <c r="G116" s="3" t="s">
        <v>41</v>
      </c>
      <c r="H116" s="58" t="str">
        <f t="shared" si="5"/>
        <v>397</v>
      </c>
      <c r="I116" s="59">
        <f>_xlfn.XLOOKUP(H116,'A6.2-Rate Base RCND Plant'!C:C,'A6.2-Rate Base RCND Plant'!F:F,"ERROR")</f>
        <v>0.45288665983949944</v>
      </c>
      <c r="J116" s="3" t="s">
        <v>23</v>
      </c>
      <c r="K116" s="3" t="s">
        <v>42</v>
      </c>
      <c r="L116" s="3" t="s">
        <v>43</v>
      </c>
      <c r="M116" s="4">
        <v>2019</v>
      </c>
      <c r="N116" s="5">
        <v>57455.24</v>
      </c>
      <c r="O116" s="5"/>
      <c r="P116" s="5">
        <v>29247.37</v>
      </c>
      <c r="Q116" s="58">
        <f t="shared" si="3"/>
        <v>28207.87</v>
      </c>
      <c r="R116" s="3" t="s">
        <v>36</v>
      </c>
      <c r="S116" s="4">
        <v>1</v>
      </c>
      <c r="T116" s="4">
        <v>1</v>
      </c>
      <c r="U116" s="4">
        <v>1</v>
      </c>
      <c r="V116" s="5">
        <v>57455.24</v>
      </c>
      <c r="W116" s="58">
        <f t="shared" si="4"/>
        <v>26020.7117338768</v>
      </c>
    </row>
    <row r="117" spans="1:23">
      <c r="A117" s="3" t="s">
        <v>17</v>
      </c>
      <c r="B117" s="3" t="s">
        <v>18</v>
      </c>
      <c r="C117" s="3" t="s">
        <v>19</v>
      </c>
      <c r="D117" s="3" t="s">
        <v>29</v>
      </c>
      <c r="E117" s="3" t="s">
        <v>21</v>
      </c>
      <c r="F117" s="70" t="s">
        <v>487</v>
      </c>
      <c r="G117" s="3" t="s">
        <v>60</v>
      </c>
      <c r="H117" s="58" t="str">
        <f t="shared" si="5"/>
        <v>394</v>
      </c>
      <c r="I117" s="59">
        <f>_xlfn.XLOOKUP(H117,'A6.2-Rate Base RCND Plant'!C:C,'A6.2-Rate Base RCND Plant'!F:F,"ERROR")</f>
        <v>0.34726061264282393</v>
      </c>
      <c r="J117" s="3" t="s">
        <v>23</v>
      </c>
      <c r="K117" s="3" t="s">
        <v>42</v>
      </c>
      <c r="L117" s="3" t="s">
        <v>83</v>
      </c>
      <c r="M117" s="4">
        <v>2019</v>
      </c>
      <c r="N117" s="5">
        <v>129615.52</v>
      </c>
      <c r="O117" s="5"/>
      <c r="P117" s="5">
        <v>29394</v>
      </c>
      <c r="Q117" s="58">
        <f t="shared" si="3"/>
        <v>100221.52</v>
      </c>
      <c r="R117" s="3" t="s">
        <v>36</v>
      </c>
      <c r="S117" s="4">
        <v>1</v>
      </c>
      <c r="T117" s="4">
        <v>1</v>
      </c>
      <c r="U117" s="4">
        <v>1</v>
      </c>
      <c r="V117" s="5">
        <v>129615.52</v>
      </c>
      <c r="W117" s="58">
        <f t="shared" si="4"/>
        <v>45010.364883218201</v>
      </c>
    </row>
    <row r="118" spans="1:23">
      <c r="A118" s="3" t="s">
        <v>17</v>
      </c>
      <c r="B118" s="3" t="s">
        <v>18</v>
      </c>
      <c r="C118" s="3" t="s">
        <v>19</v>
      </c>
      <c r="D118" s="3" t="s">
        <v>29</v>
      </c>
      <c r="E118" s="3" t="s">
        <v>21</v>
      </c>
      <c r="F118" s="70" t="s">
        <v>487</v>
      </c>
      <c r="G118" s="3" t="s">
        <v>60</v>
      </c>
      <c r="H118" s="58" t="str">
        <f t="shared" si="5"/>
        <v>394</v>
      </c>
      <c r="I118" s="59">
        <f>_xlfn.XLOOKUP(H118,'A6.2-Rate Base RCND Plant'!C:C,'A6.2-Rate Base RCND Plant'!F:F,"ERROR")</f>
        <v>0.34726061264282393</v>
      </c>
      <c r="J118" s="3" t="s">
        <v>23</v>
      </c>
      <c r="K118" s="3" t="s">
        <v>49</v>
      </c>
      <c r="L118" s="3" t="s">
        <v>50</v>
      </c>
      <c r="M118" s="4">
        <v>2019</v>
      </c>
      <c r="N118" s="5">
        <v>27505.1</v>
      </c>
      <c r="O118" s="5"/>
      <c r="P118" s="5">
        <v>7281.21</v>
      </c>
      <c r="Q118" s="58">
        <f t="shared" si="3"/>
        <v>20223.89</v>
      </c>
      <c r="R118" s="3" t="s">
        <v>36</v>
      </c>
      <c r="S118" s="4">
        <v>1</v>
      </c>
      <c r="T118" s="4">
        <v>1</v>
      </c>
      <c r="U118" s="4">
        <v>1</v>
      </c>
      <c r="V118" s="5">
        <v>27505.1</v>
      </c>
      <c r="W118" s="58">
        <f t="shared" si="4"/>
        <v>9551.4378768021361</v>
      </c>
    </row>
    <row r="119" spans="1:23">
      <c r="A119" s="3" t="s">
        <v>17</v>
      </c>
      <c r="B119" s="3" t="s">
        <v>18</v>
      </c>
      <c r="C119" s="3" t="s">
        <v>19</v>
      </c>
      <c r="D119" s="3" t="s">
        <v>20</v>
      </c>
      <c r="E119" s="3" t="s">
        <v>21</v>
      </c>
      <c r="F119" s="70" t="s">
        <v>487</v>
      </c>
      <c r="G119" s="3" t="s">
        <v>92</v>
      </c>
      <c r="H119" s="58" t="str">
        <f t="shared" si="5"/>
        <v>374</v>
      </c>
      <c r="I119" s="59">
        <f>_xlfn.XLOOKUP(H119,'A6.2-Rate Base RCND Plant'!C:C,'A6.2-Rate Base RCND Plant'!F:F,"ERROR")</f>
        <v>-1.7269128751637088E-2</v>
      </c>
      <c r="J119" s="3" t="s">
        <v>93</v>
      </c>
      <c r="K119" s="3" t="s">
        <v>24</v>
      </c>
      <c r="L119" s="3" t="s">
        <v>25</v>
      </c>
      <c r="M119" s="4">
        <v>2018</v>
      </c>
      <c r="N119" s="5">
        <v>36918.870000000003</v>
      </c>
      <c r="O119" s="5"/>
      <c r="P119" s="5">
        <v>827.35</v>
      </c>
      <c r="Q119" s="58">
        <f t="shared" si="3"/>
        <v>36091.520000000004</v>
      </c>
      <c r="R119" s="3" t="s">
        <v>36</v>
      </c>
      <c r="S119" s="4">
        <v>1</v>
      </c>
      <c r="T119" s="4">
        <v>1</v>
      </c>
      <c r="U119" s="4">
        <v>1</v>
      </c>
      <c r="V119" s="5">
        <v>36918.870000000003</v>
      </c>
      <c r="W119" s="58">
        <f t="shared" si="4"/>
        <v>-637.55671939495198</v>
      </c>
    </row>
    <row r="120" spans="1:23">
      <c r="A120" s="3" t="s">
        <v>17</v>
      </c>
      <c r="B120" s="3" t="s">
        <v>18</v>
      </c>
      <c r="C120" s="3" t="s">
        <v>19</v>
      </c>
      <c r="D120" s="3" t="s">
        <v>29</v>
      </c>
      <c r="E120" s="3" t="s">
        <v>21</v>
      </c>
      <c r="F120" s="70" t="s">
        <v>487</v>
      </c>
      <c r="G120" s="3" t="s">
        <v>60</v>
      </c>
      <c r="H120" s="58" t="str">
        <f t="shared" si="5"/>
        <v>394</v>
      </c>
      <c r="I120" s="59">
        <f>_xlfn.XLOOKUP(H120,'A6.2-Rate Base RCND Plant'!C:C,'A6.2-Rate Base RCND Plant'!F:F,"ERROR")</f>
        <v>0.34726061264282393</v>
      </c>
      <c r="J120" s="3" t="s">
        <v>23</v>
      </c>
      <c r="K120" s="3" t="s">
        <v>89</v>
      </c>
      <c r="L120" s="3" t="s">
        <v>90</v>
      </c>
      <c r="M120" s="4">
        <v>2019</v>
      </c>
      <c r="N120" s="5">
        <v>86267.04</v>
      </c>
      <c r="O120" s="5"/>
      <c r="P120" s="5">
        <v>17749.52</v>
      </c>
      <c r="Q120" s="58">
        <f t="shared" si="3"/>
        <v>68517.51999999999</v>
      </c>
      <c r="R120" s="3" t="s">
        <v>36</v>
      </c>
      <c r="S120" s="4">
        <v>1</v>
      </c>
      <c r="T120" s="4">
        <v>1</v>
      </c>
      <c r="U120" s="4">
        <v>1</v>
      </c>
      <c r="V120" s="5">
        <v>86267.04</v>
      </c>
      <c r="W120" s="58">
        <f t="shared" si="4"/>
        <v>29957.145161282995</v>
      </c>
    </row>
    <row r="121" spans="1:23">
      <c r="A121" s="3" t="s">
        <v>17</v>
      </c>
      <c r="B121" s="3" t="s">
        <v>18</v>
      </c>
      <c r="C121" s="3" t="s">
        <v>19</v>
      </c>
      <c r="D121" s="3" t="s">
        <v>29</v>
      </c>
      <c r="E121" s="3" t="s">
        <v>21</v>
      </c>
      <c r="F121" s="70" t="s">
        <v>487</v>
      </c>
      <c r="G121" s="3" t="s">
        <v>60</v>
      </c>
      <c r="H121" s="58" t="str">
        <f t="shared" si="5"/>
        <v>394</v>
      </c>
      <c r="I121" s="59">
        <f>_xlfn.XLOOKUP(H121,'A6.2-Rate Base RCND Plant'!C:C,'A6.2-Rate Base RCND Plant'!F:F,"ERROR")</f>
        <v>0.34726061264282393</v>
      </c>
      <c r="J121" s="3" t="s">
        <v>23</v>
      </c>
      <c r="K121" s="3" t="s">
        <v>89</v>
      </c>
      <c r="L121" s="3" t="s">
        <v>90</v>
      </c>
      <c r="M121" s="4">
        <v>2020</v>
      </c>
      <c r="N121" s="5">
        <v>13853</v>
      </c>
      <c r="O121" s="5"/>
      <c r="P121" s="5">
        <v>2521.61</v>
      </c>
      <c r="Q121" s="58">
        <f t="shared" si="3"/>
        <v>11331.39</v>
      </c>
      <c r="R121" s="3" t="s">
        <v>36</v>
      </c>
      <c r="S121" s="4">
        <v>1</v>
      </c>
      <c r="T121" s="4">
        <v>1</v>
      </c>
      <c r="U121" s="4">
        <v>1</v>
      </c>
      <c r="V121" s="5">
        <v>13853</v>
      </c>
      <c r="W121" s="58">
        <f t="shared" si="4"/>
        <v>4810.6012669410402</v>
      </c>
    </row>
    <row r="122" spans="1:23">
      <c r="A122" s="3" t="s">
        <v>17</v>
      </c>
      <c r="B122" s="3" t="s">
        <v>18</v>
      </c>
      <c r="C122" s="3" t="s">
        <v>19</v>
      </c>
      <c r="D122" s="3" t="s">
        <v>29</v>
      </c>
      <c r="E122" s="3" t="s">
        <v>21</v>
      </c>
      <c r="F122" s="70" t="s">
        <v>487</v>
      </c>
      <c r="G122" s="3" t="s">
        <v>41</v>
      </c>
      <c r="H122" s="58" t="str">
        <f t="shared" si="5"/>
        <v>397</v>
      </c>
      <c r="I122" s="59">
        <f>_xlfn.XLOOKUP(H122,'A6.2-Rate Base RCND Plant'!C:C,'A6.2-Rate Base RCND Plant'!F:F,"ERROR")</f>
        <v>0.45288665983949944</v>
      </c>
      <c r="J122" s="3" t="s">
        <v>23</v>
      </c>
      <c r="K122" s="3" t="s">
        <v>37</v>
      </c>
      <c r="L122" s="3" t="s">
        <v>38</v>
      </c>
      <c r="M122" s="4">
        <v>2020</v>
      </c>
      <c r="N122" s="5">
        <v>19580.05</v>
      </c>
      <c r="O122" s="5"/>
      <c r="P122" s="5">
        <v>8341.3700000000008</v>
      </c>
      <c r="Q122" s="58">
        <f t="shared" si="3"/>
        <v>11238.679999999998</v>
      </c>
      <c r="R122" s="3" t="s">
        <v>36</v>
      </c>
      <c r="S122" s="4">
        <v>1</v>
      </c>
      <c r="T122" s="4">
        <v>1</v>
      </c>
      <c r="U122" s="4">
        <v>1</v>
      </c>
      <c r="V122" s="5">
        <v>19580.05</v>
      </c>
      <c r="W122" s="58">
        <f t="shared" si="4"/>
        <v>8867.5434439903911</v>
      </c>
    </row>
    <row r="123" spans="1:23">
      <c r="A123" s="3" t="s">
        <v>17</v>
      </c>
      <c r="B123" s="3" t="s">
        <v>18</v>
      </c>
      <c r="C123" s="3" t="s">
        <v>19</v>
      </c>
      <c r="D123" s="3" t="s">
        <v>29</v>
      </c>
      <c r="E123" s="3" t="s">
        <v>21</v>
      </c>
      <c r="F123" s="70" t="s">
        <v>487</v>
      </c>
      <c r="G123" s="3" t="s">
        <v>70</v>
      </c>
      <c r="H123" s="58" t="str">
        <f t="shared" si="5"/>
        <v>391</v>
      </c>
      <c r="I123" s="59">
        <f>_xlfn.XLOOKUP(H123,'A6.2-Rate Base RCND Plant'!C:C,'A6.2-Rate Base RCND Plant'!F:F,"ERROR")</f>
        <v>0.55164661503469203</v>
      </c>
      <c r="J123" s="3" t="s">
        <v>71</v>
      </c>
      <c r="K123" s="3" t="s">
        <v>37</v>
      </c>
      <c r="L123" s="3" t="s">
        <v>38</v>
      </c>
      <c r="M123" s="4">
        <v>2020</v>
      </c>
      <c r="N123" s="5">
        <v>6505.04</v>
      </c>
      <c r="O123" s="5"/>
      <c r="P123" s="5">
        <v>2415.94</v>
      </c>
      <c r="Q123" s="58">
        <f t="shared" si="3"/>
        <v>4089.1</v>
      </c>
      <c r="R123" s="3" t="s">
        <v>36</v>
      </c>
      <c r="S123" s="4">
        <v>1</v>
      </c>
      <c r="T123" s="4">
        <v>1</v>
      </c>
      <c r="U123" s="4">
        <v>1</v>
      </c>
      <c r="V123" s="5">
        <v>6505.04</v>
      </c>
      <c r="W123" s="58">
        <f t="shared" si="4"/>
        <v>3588.483296665273</v>
      </c>
    </row>
    <row r="124" spans="1:23">
      <c r="A124" s="3" t="s">
        <v>17</v>
      </c>
      <c r="B124" s="3" t="s">
        <v>18</v>
      </c>
      <c r="C124" s="3" t="s">
        <v>19</v>
      </c>
      <c r="D124" s="3" t="s">
        <v>29</v>
      </c>
      <c r="E124" s="3" t="s">
        <v>21</v>
      </c>
      <c r="F124" s="70" t="s">
        <v>487</v>
      </c>
      <c r="G124" s="3" t="s">
        <v>57</v>
      </c>
      <c r="H124" s="58" t="str">
        <f t="shared" si="5"/>
        <v>396</v>
      </c>
      <c r="I124" s="59">
        <f>_xlfn.XLOOKUP(H124,'A6.2-Rate Base RCND Plant'!C:C,'A6.2-Rate Base RCND Plant'!F:F,"ERROR")</f>
        <v>0.54297473900690851</v>
      </c>
      <c r="J124" s="3" t="s">
        <v>23</v>
      </c>
      <c r="K124" s="3" t="s">
        <v>49</v>
      </c>
      <c r="L124" s="3" t="s">
        <v>50</v>
      </c>
      <c r="M124" s="4">
        <v>2020</v>
      </c>
      <c r="N124" s="5">
        <v>53392.85</v>
      </c>
      <c r="O124" s="5"/>
      <c r="P124" s="5">
        <v>34205.14</v>
      </c>
      <c r="Q124" s="58">
        <f t="shared" si="3"/>
        <v>19187.71</v>
      </c>
      <c r="R124" s="3" t="s">
        <v>36</v>
      </c>
      <c r="S124" s="4">
        <v>1</v>
      </c>
      <c r="T124" s="4">
        <v>1</v>
      </c>
      <c r="U124" s="4">
        <v>1</v>
      </c>
      <c r="V124" s="5">
        <v>53392.85</v>
      </c>
      <c r="W124" s="58">
        <f t="shared" si="4"/>
        <v>28990.968793585016</v>
      </c>
    </row>
    <row r="125" spans="1:23">
      <c r="A125" s="3" t="s">
        <v>17</v>
      </c>
      <c r="B125" s="3" t="s">
        <v>18</v>
      </c>
      <c r="C125" s="3" t="s">
        <v>19</v>
      </c>
      <c r="D125" s="3" t="s">
        <v>29</v>
      </c>
      <c r="E125" s="3" t="s">
        <v>21</v>
      </c>
      <c r="F125" s="70" t="s">
        <v>487</v>
      </c>
      <c r="G125" s="3" t="s">
        <v>34</v>
      </c>
      <c r="H125" s="58" t="str">
        <f t="shared" si="5"/>
        <v>392</v>
      </c>
      <c r="I125" s="59">
        <f>_xlfn.XLOOKUP(H125,'A6.2-Rate Base RCND Plant'!C:C,'A6.2-Rate Base RCND Plant'!F:F,"ERROR")</f>
        <v>0.43183290679129122</v>
      </c>
      <c r="J125" s="3" t="s">
        <v>72</v>
      </c>
      <c r="K125" s="3" t="s">
        <v>24</v>
      </c>
      <c r="L125" s="3" t="s">
        <v>25</v>
      </c>
      <c r="M125" s="4">
        <v>2020</v>
      </c>
      <c r="N125" s="5">
        <v>359937.18</v>
      </c>
      <c r="O125" s="5"/>
      <c r="P125" s="5">
        <v>109485.47</v>
      </c>
      <c r="Q125" s="58">
        <f t="shared" si="3"/>
        <v>250451.71</v>
      </c>
      <c r="R125" s="3" t="s">
        <v>36</v>
      </c>
      <c r="S125" s="4">
        <v>1</v>
      </c>
      <c r="T125" s="4">
        <v>1</v>
      </c>
      <c r="U125" s="4">
        <v>1</v>
      </c>
      <c r="V125" s="5">
        <v>359937.18</v>
      </c>
      <c r="W125" s="58">
        <f t="shared" si="4"/>
        <v>155432.7187016602</v>
      </c>
    </row>
    <row r="126" spans="1:23">
      <c r="A126" s="3" t="s">
        <v>17</v>
      </c>
      <c r="B126" s="3" t="s">
        <v>18</v>
      </c>
      <c r="C126" s="3" t="s">
        <v>19</v>
      </c>
      <c r="D126" s="3" t="s">
        <v>29</v>
      </c>
      <c r="E126" s="3" t="s">
        <v>21</v>
      </c>
      <c r="F126" s="70" t="s">
        <v>487</v>
      </c>
      <c r="G126" s="3" t="s">
        <v>30</v>
      </c>
      <c r="H126" s="58" t="str">
        <f t="shared" si="5"/>
        <v>390</v>
      </c>
      <c r="I126" s="59">
        <f>_xlfn.XLOOKUP(H126,'A6.2-Rate Base RCND Plant'!C:C,'A6.2-Rate Base RCND Plant'!F:F,"ERROR")</f>
        <v>0.24904501540006124</v>
      </c>
      <c r="J126" s="3" t="s">
        <v>23</v>
      </c>
      <c r="K126" s="3" t="s">
        <v>58</v>
      </c>
      <c r="L126" s="3" t="s">
        <v>59</v>
      </c>
      <c r="M126" s="4">
        <v>2020</v>
      </c>
      <c r="N126" s="5">
        <v>5170.74</v>
      </c>
      <c r="O126" s="5"/>
      <c r="P126" s="5">
        <v>558.97</v>
      </c>
      <c r="Q126" s="58">
        <f t="shared" si="3"/>
        <v>4611.7699999999995</v>
      </c>
      <c r="R126" s="3" t="s">
        <v>33</v>
      </c>
      <c r="S126" s="4">
        <v>675</v>
      </c>
      <c r="T126" s="4">
        <v>504</v>
      </c>
      <c r="U126" s="4">
        <v>1.34</v>
      </c>
      <c r="V126" s="5">
        <v>6925.1</v>
      </c>
      <c r="W126" s="58">
        <f t="shared" si="4"/>
        <v>1724.6616361469642</v>
      </c>
    </row>
    <row r="127" spans="1:23">
      <c r="A127" s="3" t="s">
        <v>17</v>
      </c>
      <c r="B127" s="3" t="s">
        <v>18</v>
      </c>
      <c r="C127" s="3" t="s">
        <v>19</v>
      </c>
      <c r="D127" s="3" t="s">
        <v>29</v>
      </c>
      <c r="E127" s="3" t="s">
        <v>21</v>
      </c>
      <c r="F127" s="70" t="s">
        <v>487</v>
      </c>
      <c r="G127" s="3" t="s">
        <v>57</v>
      </c>
      <c r="H127" s="58" t="str">
        <f t="shared" si="5"/>
        <v>396</v>
      </c>
      <c r="I127" s="59">
        <f>_xlfn.XLOOKUP(H127,'A6.2-Rate Base RCND Plant'!C:C,'A6.2-Rate Base RCND Plant'!F:F,"ERROR")</f>
        <v>0.54297473900690851</v>
      </c>
      <c r="J127" s="3" t="s">
        <v>23</v>
      </c>
      <c r="K127" s="3" t="s">
        <v>42</v>
      </c>
      <c r="L127" s="3" t="s">
        <v>91</v>
      </c>
      <c r="M127" s="4">
        <v>2020</v>
      </c>
      <c r="N127" s="5">
        <v>41792.04</v>
      </c>
      <c r="O127" s="5"/>
      <c r="P127" s="5">
        <v>41792.04</v>
      </c>
      <c r="Q127" s="58">
        <f t="shared" si="3"/>
        <v>0</v>
      </c>
      <c r="R127" s="3" t="s">
        <v>36</v>
      </c>
      <c r="S127" s="4">
        <v>1</v>
      </c>
      <c r="T127" s="4">
        <v>1</v>
      </c>
      <c r="U127" s="4">
        <v>1</v>
      </c>
      <c r="V127" s="5">
        <v>41792.04</v>
      </c>
      <c r="W127" s="58">
        <f t="shared" si="4"/>
        <v>22692.022011566281</v>
      </c>
    </row>
    <row r="128" spans="1:23">
      <c r="A128" s="3" t="s">
        <v>17</v>
      </c>
      <c r="B128" s="3" t="s">
        <v>18</v>
      </c>
      <c r="C128" s="3" t="s">
        <v>19</v>
      </c>
      <c r="D128" s="3" t="s">
        <v>20</v>
      </c>
      <c r="E128" s="3" t="s">
        <v>21</v>
      </c>
      <c r="F128" s="70" t="s">
        <v>487</v>
      </c>
      <c r="G128" s="3" t="s">
        <v>61</v>
      </c>
      <c r="H128" s="58" t="str">
        <f t="shared" si="5"/>
        <v>376</v>
      </c>
      <c r="I128" s="59">
        <f>_xlfn.XLOOKUP(H128,'A6.2-Rate Base RCND Plant'!C:C,'A6.2-Rate Base RCND Plant'!F:F,"ERROR")</f>
        <v>0.40359779215499247</v>
      </c>
      <c r="J128" s="3" t="s">
        <v>23</v>
      </c>
      <c r="K128" s="3" t="s">
        <v>24</v>
      </c>
      <c r="L128" s="3" t="s">
        <v>25</v>
      </c>
      <c r="M128" s="4">
        <v>2021</v>
      </c>
      <c r="N128" s="5">
        <v>5826969.25</v>
      </c>
      <c r="O128" s="5"/>
      <c r="P128" s="5">
        <v>537384.54</v>
      </c>
      <c r="Q128" s="58">
        <f t="shared" si="3"/>
        <v>5289584.71</v>
      </c>
      <c r="R128" s="3" t="s">
        <v>62</v>
      </c>
      <c r="S128" s="4">
        <v>1688</v>
      </c>
      <c r="T128" s="4">
        <v>1042</v>
      </c>
      <c r="U128" s="4">
        <v>1.62</v>
      </c>
      <c r="V128" s="5">
        <v>9439466.5</v>
      </c>
      <c r="W128" s="58">
        <f t="shared" si="4"/>
        <v>3809747.8385210144</v>
      </c>
    </row>
    <row r="129" spans="1:23">
      <c r="A129" s="3" t="s">
        <v>17</v>
      </c>
      <c r="B129" s="3" t="s">
        <v>18</v>
      </c>
      <c r="C129" s="3" t="s">
        <v>19</v>
      </c>
      <c r="D129" s="3" t="s">
        <v>29</v>
      </c>
      <c r="E129" s="3" t="s">
        <v>21</v>
      </c>
      <c r="F129" s="70" t="s">
        <v>487</v>
      </c>
      <c r="G129" s="3" t="s">
        <v>70</v>
      </c>
      <c r="H129" s="58" t="str">
        <f t="shared" si="5"/>
        <v>391</v>
      </c>
      <c r="I129" s="59">
        <f>_xlfn.XLOOKUP(H129,'A6.2-Rate Base RCND Plant'!C:C,'A6.2-Rate Base RCND Plant'!F:F,"ERROR")</f>
        <v>0.55164661503469203</v>
      </c>
      <c r="J129" s="3" t="s">
        <v>94</v>
      </c>
      <c r="K129" s="3" t="s">
        <v>42</v>
      </c>
      <c r="L129" s="3" t="s">
        <v>43</v>
      </c>
      <c r="M129" s="4">
        <v>2021</v>
      </c>
      <c r="N129" s="5">
        <v>43580.83</v>
      </c>
      <c r="O129" s="5"/>
      <c r="P129" s="5">
        <v>41917.620000000003</v>
      </c>
      <c r="Q129" s="58">
        <f t="shared" si="3"/>
        <v>1663.2099999999991</v>
      </c>
      <c r="R129" s="3" t="s">
        <v>36</v>
      </c>
      <c r="S129" s="4">
        <v>1</v>
      </c>
      <c r="T129" s="4">
        <v>1</v>
      </c>
      <c r="U129" s="4">
        <v>1</v>
      </c>
      <c r="V129" s="5">
        <v>43580.83</v>
      </c>
      <c r="W129" s="58">
        <f t="shared" si="4"/>
        <v>24041.217349902359</v>
      </c>
    </row>
    <row r="130" spans="1:23">
      <c r="A130" s="3" t="s">
        <v>17</v>
      </c>
      <c r="B130" s="3" t="s">
        <v>18</v>
      </c>
      <c r="C130" s="3" t="s">
        <v>19</v>
      </c>
      <c r="D130" s="3" t="s">
        <v>29</v>
      </c>
      <c r="E130" s="3" t="s">
        <v>21</v>
      </c>
      <c r="F130" s="70" t="s">
        <v>487</v>
      </c>
      <c r="G130" s="3" t="s">
        <v>41</v>
      </c>
      <c r="H130" s="58" t="str">
        <f t="shared" si="5"/>
        <v>397</v>
      </c>
      <c r="I130" s="59">
        <f>_xlfn.XLOOKUP(H130,'A6.2-Rate Base RCND Plant'!C:C,'A6.2-Rate Base RCND Plant'!F:F,"ERROR")</f>
        <v>0.45288665983949944</v>
      </c>
      <c r="J130" s="3" t="s">
        <v>23</v>
      </c>
      <c r="K130" s="3" t="s">
        <v>42</v>
      </c>
      <c r="L130" s="3" t="s">
        <v>43</v>
      </c>
      <c r="M130" s="4">
        <v>2021</v>
      </c>
      <c r="N130" s="5">
        <v>35093.730000000003</v>
      </c>
      <c r="O130" s="5"/>
      <c r="P130" s="5">
        <v>12646.42</v>
      </c>
      <c r="Q130" s="58">
        <f t="shared" ref="Q130:Q193" si="6">N130-P130</f>
        <v>22447.310000000005</v>
      </c>
      <c r="R130" s="3" t="s">
        <v>36</v>
      </c>
      <c r="S130" s="4">
        <v>1</v>
      </c>
      <c r="T130" s="4">
        <v>1</v>
      </c>
      <c r="U130" s="4">
        <v>1</v>
      </c>
      <c r="V130" s="5">
        <v>35093.730000000003</v>
      </c>
      <c r="W130" s="58">
        <f t="shared" ref="W130:W193" si="7">I130*V130</f>
        <v>15893.482161009239</v>
      </c>
    </row>
    <row r="131" spans="1:23">
      <c r="A131" s="3" t="s">
        <v>17</v>
      </c>
      <c r="B131" s="3" t="s">
        <v>18</v>
      </c>
      <c r="C131" s="3" t="s">
        <v>19</v>
      </c>
      <c r="D131" s="3" t="s">
        <v>29</v>
      </c>
      <c r="E131" s="3" t="s">
        <v>21</v>
      </c>
      <c r="F131" s="70" t="s">
        <v>487</v>
      </c>
      <c r="G131" s="3" t="s">
        <v>41</v>
      </c>
      <c r="H131" s="58" t="str">
        <f t="shared" ref="H131:H194" si="8">MID(G131,2,3)</f>
        <v>397</v>
      </c>
      <c r="I131" s="59">
        <f>_xlfn.XLOOKUP(H131,'A6.2-Rate Base RCND Plant'!C:C,'A6.2-Rate Base RCND Plant'!F:F,"ERROR")</f>
        <v>0.45288665983949944</v>
      </c>
      <c r="J131" s="3" t="s">
        <v>23</v>
      </c>
      <c r="K131" s="3" t="s">
        <v>49</v>
      </c>
      <c r="L131" s="3" t="s">
        <v>50</v>
      </c>
      <c r="M131" s="4">
        <v>2021</v>
      </c>
      <c r="N131" s="5">
        <v>8687.9500000000007</v>
      </c>
      <c r="O131" s="5"/>
      <c r="P131" s="5">
        <v>2285.56</v>
      </c>
      <c r="Q131" s="58">
        <f t="shared" si="6"/>
        <v>6402.3900000000012</v>
      </c>
      <c r="R131" s="3" t="s">
        <v>36</v>
      </c>
      <c r="S131" s="4">
        <v>1</v>
      </c>
      <c r="T131" s="4">
        <v>1</v>
      </c>
      <c r="U131" s="4">
        <v>1</v>
      </c>
      <c r="V131" s="5">
        <v>8687.9500000000007</v>
      </c>
      <c r="W131" s="58">
        <f t="shared" si="7"/>
        <v>3934.6566563525794</v>
      </c>
    </row>
    <row r="132" spans="1:23">
      <c r="A132" s="3" t="s">
        <v>17</v>
      </c>
      <c r="B132" s="3" t="s">
        <v>18</v>
      </c>
      <c r="C132" s="3" t="s">
        <v>19</v>
      </c>
      <c r="D132" s="3" t="s">
        <v>29</v>
      </c>
      <c r="E132" s="3" t="s">
        <v>21</v>
      </c>
      <c r="F132" s="70" t="s">
        <v>487</v>
      </c>
      <c r="G132" s="3" t="s">
        <v>30</v>
      </c>
      <c r="H132" s="58" t="str">
        <f t="shared" si="8"/>
        <v>390</v>
      </c>
      <c r="I132" s="59">
        <f>_xlfn.XLOOKUP(H132,'A6.2-Rate Base RCND Plant'!C:C,'A6.2-Rate Base RCND Plant'!F:F,"ERROR")</f>
        <v>0.24904501540006124</v>
      </c>
      <c r="J132" s="3" t="s">
        <v>23</v>
      </c>
      <c r="K132" s="3" t="s">
        <v>31</v>
      </c>
      <c r="L132" s="3" t="s">
        <v>32</v>
      </c>
      <c r="M132" s="4">
        <v>2021</v>
      </c>
      <c r="N132" s="5">
        <v>56124.480000000003</v>
      </c>
      <c r="O132" s="5"/>
      <c r="P132" s="5">
        <v>5453.76</v>
      </c>
      <c r="Q132" s="58">
        <f t="shared" si="6"/>
        <v>50670.720000000001</v>
      </c>
      <c r="R132" s="3" t="s">
        <v>33</v>
      </c>
      <c r="S132" s="4">
        <v>675</v>
      </c>
      <c r="T132" s="4">
        <v>610</v>
      </c>
      <c r="U132" s="4">
        <v>1.1100000000000001</v>
      </c>
      <c r="V132" s="5">
        <v>62104.959999999999</v>
      </c>
      <c r="W132" s="58">
        <f t="shared" si="7"/>
        <v>15466.930719620188</v>
      </c>
    </row>
    <row r="133" spans="1:23">
      <c r="A133" s="3" t="s">
        <v>17</v>
      </c>
      <c r="B133" s="3" t="s">
        <v>18</v>
      </c>
      <c r="C133" s="3" t="s">
        <v>19</v>
      </c>
      <c r="D133" s="3" t="s">
        <v>29</v>
      </c>
      <c r="E133" s="3" t="s">
        <v>21</v>
      </c>
      <c r="F133" s="70" t="s">
        <v>487</v>
      </c>
      <c r="G133" s="3" t="s">
        <v>30</v>
      </c>
      <c r="H133" s="58" t="str">
        <f t="shared" si="8"/>
        <v>390</v>
      </c>
      <c r="I133" s="59">
        <f>_xlfn.XLOOKUP(H133,'A6.2-Rate Base RCND Plant'!C:C,'A6.2-Rate Base RCND Plant'!F:F,"ERROR")</f>
        <v>0.24904501540006124</v>
      </c>
      <c r="J133" s="3" t="s">
        <v>23</v>
      </c>
      <c r="K133" s="3" t="s">
        <v>73</v>
      </c>
      <c r="L133" s="3" t="s">
        <v>74</v>
      </c>
      <c r="M133" s="4">
        <v>2020</v>
      </c>
      <c r="N133" s="5">
        <v>71808.259999999995</v>
      </c>
      <c r="O133" s="5"/>
      <c r="P133" s="5">
        <v>8593.32</v>
      </c>
      <c r="Q133" s="58">
        <f t="shared" si="6"/>
        <v>63214.939999999995</v>
      </c>
      <c r="R133" s="3" t="s">
        <v>33</v>
      </c>
      <c r="S133" s="4">
        <v>675</v>
      </c>
      <c r="T133" s="4">
        <v>504</v>
      </c>
      <c r="U133" s="4">
        <v>1.34</v>
      </c>
      <c r="V133" s="5">
        <v>96171.78</v>
      </c>
      <c r="W133" s="58">
        <f t="shared" si="7"/>
        <v>23951.102431151303</v>
      </c>
    </row>
    <row r="134" spans="1:23">
      <c r="A134" s="3" t="s">
        <v>17</v>
      </c>
      <c r="B134" s="3" t="s">
        <v>18</v>
      </c>
      <c r="C134" s="3" t="s">
        <v>19</v>
      </c>
      <c r="D134" s="3" t="s">
        <v>29</v>
      </c>
      <c r="E134" s="3" t="s">
        <v>21</v>
      </c>
      <c r="F134" s="70" t="s">
        <v>487</v>
      </c>
      <c r="G134" s="3" t="s">
        <v>60</v>
      </c>
      <c r="H134" s="58" t="str">
        <f t="shared" si="8"/>
        <v>394</v>
      </c>
      <c r="I134" s="59">
        <f>_xlfn.XLOOKUP(H134,'A6.2-Rate Base RCND Plant'!C:C,'A6.2-Rate Base RCND Plant'!F:F,"ERROR")</f>
        <v>0.34726061264282393</v>
      </c>
      <c r="J134" s="3" t="s">
        <v>23</v>
      </c>
      <c r="K134" s="3" t="s">
        <v>37</v>
      </c>
      <c r="L134" s="3" t="s">
        <v>38</v>
      </c>
      <c r="M134" s="4">
        <v>2022</v>
      </c>
      <c r="N134" s="5">
        <v>82844.7</v>
      </c>
      <c r="O134" s="5"/>
      <c r="P134" s="5">
        <v>13490.54</v>
      </c>
      <c r="Q134" s="58">
        <f t="shared" si="6"/>
        <v>69354.16</v>
      </c>
      <c r="R134" s="3" t="s">
        <v>36</v>
      </c>
      <c r="S134" s="4">
        <v>1</v>
      </c>
      <c r="T134" s="4">
        <v>1</v>
      </c>
      <c r="U134" s="4">
        <v>1</v>
      </c>
      <c r="V134" s="5">
        <v>82844.7</v>
      </c>
      <c r="W134" s="58">
        <f t="shared" si="7"/>
        <v>28768.701276210955</v>
      </c>
    </row>
    <row r="135" spans="1:23">
      <c r="A135" s="3" t="s">
        <v>17</v>
      </c>
      <c r="B135" s="3" t="s">
        <v>18</v>
      </c>
      <c r="C135" s="3" t="s">
        <v>19</v>
      </c>
      <c r="D135" s="3" t="s">
        <v>20</v>
      </c>
      <c r="E135" s="3" t="s">
        <v>21</v>
      </c>
      <c r="F135" s="70" t="s">
        <v>487</v>
      </c>
      <c r="G135" s="3" t="s">
        <v>39</v>
      </c>
      <c r="H135" s="58" t="str">
        <f t="shared" si="8"/>
        <v>378</v>
      </c>
      <c r="I135" s="59">
        <f>_xlfn.XLOOKUP(H135,'A6.2-Rate Base RCND Plant'!C:C,'A6.2-Rate Base RCND Plant'!F:F,"ERROR")</f>
        <v>0.46834496815577242</v>
      </c>
      <c r="J135" s="3" t="s">
        <v>23</v>
      </c>
      <c r="K135" s="3" t="s">
        <v>24</v>
      </c>
      <c r="L135" s="3" t="s">
        <v>25</v>
      </c>
      <c r="M135" s="4">
        <v>2022</v>
      </c>
      <c r="N135" s="5">
        <v>101229.07</v>
      </c>
      <c r="O135" s="5"/>
      <c r="P135" s="5">
        <v>8593.48</v>
      </c>
      <c r="Q135" s="58">
        <f t="shared" si="6"/>
        <v>92635.590000000011</v>
      </c>
      <c r="R135" s="3" t="s">
        <v>40</v>
      </c>
      <c r="S135" s="4">
        <v>1184</v>
      </c>
      <c r="T135" s="4">
        <v>1028</v>
      </c>
      <c r="U135" s="4">
        <v>1.1499999999999999</v>
      </c>
      <c r="V135" s="5">
        <v>116590.68</v>
      </c>
      <c r="W135" s="58">
        <f t="shared" si="7"/>
        <v>54604.65831185985</v>
      </c>
    </row>
    <row r="136" spans="1:23">
      <c r="A136" s="3" t="s">
        <v>17</v>
      </c>
      <c r="B136" s="3" t="s">
        <v>18</v>
      </c>
      <c r="C136" s="3" t="s">
        <v>19</v>
      </c>
      <c r="D136" s="3" t="s">
        <v>29</v>
      </c>
      <c r="E136" s="3" t="s">
        <v>21</v>
      </c>
      <c r="F136" s="70" t="s">
        <v>487</v>
      </c>
      <c r="G136" s="3" t="s">
        <v>95</v>
      </c>
      <c r="H136" s="58" t="str">
        <f t="shared" si="8"/>
        <v>389</v>
      </c>
      <c r="I136" s="59">
        <f>_xlfn.XLOOKUP(H136,'A6.2-Rate Base RCND Plant'!C:C,'A6.2-Rate Base RCND Plant'!F:F,"ERROR")</f>
        <v>6.1649066788854748E-2</v>
      </c>
      <c r="J136" s="3" t="s">
        <v>96</v>
      </c>
      <c r="K136" s="3" t="s">
        <v>37</v>
      </c>
      <c r="L136" s="3" t="s">
        <v>38</v>
      </c>
      <c r="M136" s="4">
        <v>2021</v>
      </c>
      <c r="N136" s="5">
        <v>944962.17</v>
      </c>
      <c r="O136" s="5"/>
      <c r="P136" s="5">
        <v>0</v>
      </c>
      <c r="Q136" s="58">
        <f t="shared" si="6"/>
        <v>944962.17</v>
      </c>
      <c r="R136" s="3" t="s">
        <v>36</v>
      </c>
      <c r="S136" s="4">
        <v>1</v>
      </c>
      <c r="T136" s="4">
        <v>1</v>
      </c>
      <c r="U136" s="4">
        <v>1</v>
      </c>
      <c r="V136" s="5">
        <v>944962.17</v>
      </c>
      <c r="W136" s="58">
        <f t="shared" si="7"/>
        <v>58256.035931271115</v>
      </c>
    </row>
    <row r="137" spans="1:23">
      <c r="A137" s="3" t="s">
        <v>17</v>
      </c>
      <c r="B137" s="3" t="s">
        <v>18</v>
      </c>
      <c r="C137" s="3" t="s">
        <v>19</v>
      </c>
      <c r="D137" s="3" t="s">
        <v>29</v>
      </c>
      <c r="E137" s="3" t="s">
        <v>21</v>
      </c>
      <c r="F137" s="70" t="s">
        <v>487</v>
      </c>
      <c r="G137" s="3" t="s">
        <v>60</v>
      </c>
      <c r="H137" s="58" t="str">
        <f t="shared" si="8"/>
        <v>394</v>
      </c>
      <c r="I137" s="59">
        <f>_xlfn.XLOOKUP(H137,'A6.2-Rate Base RCND Plant'!C:C,'A6.2-Rate Base RCND Plant'!F:F,"ERROR")</f>
        <v>0.34726061264282393</v>
      </c>
      <c r="J137" s="3" t="s">
        <v>23</v>
      </c>
      <c r="K137" s="3" t="s">
        <v>89</v>
      </c>
      <c r="L137" s="3" t="s">
        <v>90</v>
      </c>
      <c r="M137" s="4">
        <v>2022</v>
      </c>
      <c r="N137" s="5">
        <v>11053.56</v>
      </c>
      <c r="O137" s="5"/>
      <c r="P137" s="5">
        <v>1447.08</v>
      </c>
      <c r="Q137" s="58">
        <f t="shared" si="6"/>
        <v>9606.48</v>
      </c>
      <c r="R137" s="3" t="s">
        <v>36</v>
      </c>
      <c r="S137" s="4">
        <v>1</v>
      </c>
      <c r="T137" s="4">
        <v>1</v>
      </c>
      <c r="U137" s="4">
        <v>1</v>
      </c>
      <c r="V137" s="5">
        <v>11053.56</v>
      </c>
      <c r="W137" s="58">
        <f t="shared" si="7"/>
        <v>3838.4660174842129</v>
      </c>
    </row>
    <row r="138" spans="1:23">
      <c r="A138" s="3" t="s">
        <v>17</v>
      </c>
      <c r="B138" s="3" t="s">
        <v>18</v>
      </c>
      <c r="C138" s="3" t="s">
        <v>19</v>
      </c>
      <c r="D138" s="3" t="s">
        <v>29</v>
      </c>
      <c r="E138" s="3" t="s">
        <v>21</v>
      </c>
      <c r="F138" s="70" t="s">
        <v>487</v>
      </c>
      <c r="G138" s="3" t="s">
        <v>60</v>
      </c>
      <c r="H138" s="58" t="str">
        <f t="shared" si="8"/>
        <v>394</v>
      </c>
      <c r="I138" s="59">
        <f>_xlfn.XLOOKUP(H138,'A6.2-Rate Base RCND Plant'!C:C,'A6.2-Rate Base RCND Plant'!F:F,"ERROR")</f>
        <v>0.34726061264282393</v>
      </c>
      <c r="J138" s="3" t="s">
        <v>23</v>
      </c>
      <c r="K138" s="3" t="s">
        <v>31</v>
      </c>
      <c r="L138" s="3" t="s">
        <v>32</v>
      </c>
      <c r="M138" s="4">
        <v>2023</v>
      </c>
      <c r="N138" s="5">
        <v>123638.94</v>
      </c>
      <c r="O138" s="5"/>
      <c r="P138" s="5">
        <v>15034.14</v>
      </c>
      <c r="Q138" s="58">
        <f t="shared" si="6"/>
        <v>108604.8</v>
      </c>
      <c r="R138" s="3" t="s">
        <v>36</v>
      </c>
      <c r="S138" s="4">
        <v>1</v>
      </c>
      <c r="T138" s="4">
        <v>1</v>
      </c>
      <c r="U138" s="4">
        <v>1</v>
      </c>
      <c r="V138" s="5">
        <v>123638.94</v>
      </c>
      <c r="W138" s="58">
        <f t="shared" si="7"/>
        <v>42934.934050909353</v>
      </c>
    </row>
    <row r="139" spans="1:23">
      <c r="A139" s="3" t="s">
        <v>17</v>
      </c>
      <c r="B139" s="3" t="s">
        <v>18</v>
      </c>
      <c r="C139" s="3" t="s">
        <v>19</v>
      </c>
      <c r="D139" s="3" t="s">
        <v>29</v>
      </c>
      <c r="E139" s="3" t="s">
        <v>21</v>
      </c>
      <c r="F139" s="70" t="s">
        <v>487</v>
      </c>
      <c r="G139" s="3" t="s">
        <v>60</v>
      </c>
      <c r="H139" s="58" t="str">
        <f t="shared" si="8"/>
        <v>394</v>
      </c>
      <c r="I139" s="59">
        <f>_xlfn.XLOOKUP(H139,'A6.2-Rate Base RCND Plant'!C:C,'A6.2-Rate Base RCND Plant'!F:F,"ERROR")</f>
        <v>0.34726061264282393</v>
      </c>
      <c r="J139" s="3" t="s">
        <v>23</v>
      </c>
      <c r="K139" s="3" t="s">
        <v>49</v>
      </c>
      <c r="L139" s="3" t="s">
        <v>50</v>
      </c>
      <c r="M139" s="4">
        <v>2023</v>
      </c>
      <c r="N139" s="5">
        <v>70184.09</v>
      </c>
      <c r="O139" s="5"/>
      <c r="P139" s="5">
        <v>8181.4</v>
      </c>
      <c r="Q139" s="58">
        <f t="shared" si="6"/>
        <v>62002.689999999995</v>
      </c>
      <c r="R139" s="3" t="s">
        <v>36</v>
      </c>
      <c r="S139" s="4">
        <v>1</v>
      </c>
      <c r="T139" s="4">
        <v>1</v>
      </c>
      <c r="U139" s="4">
        <v>1</v>
      </c>
      <c r="V139" s="5">
        <v>70184.09</v>
      </c>
      <c r="W139" s="58">
        <f t="shared" si="7"/>
        <v>24372.17009117909</v>
      </c>
    </row>
    <row r="140" spans="1:23">
      <c r="A140" s="3" t="s">
        <v>17</v>
      </c>
      <c r="B140" s="3" t="s">
        <v>18</v>
      </c>
      <c r="C140" s="3" t="s">
        <v>19</v>
      </c>
      <c r="D140" s="3" t="s">
        <v>20</v>
      </c>
      <c r="E140" s="3" t="s">
        <v>21</v>
      </c>
      <c r="F140" s="70" t="s">
        <v>487</v>
      </c>
      <c r="G140" s="3" t="s">
        <v>80</v>
      </c>
      <c r="H140" s="58" t="str">
        <f t="shared" si="8"/>
        <v>385</v>
      </c>
      <c r="I140" s="59">
        <f>_xlfn.XLOOKUP(H140,'A6.2-Rate Base RCND Plant'!C:C,'A6.2-Rate Base RCND Plant'!F:F,"ERROR")</f>
        <v>0.39278890683516676</v>
      </c>
      <c r="J140" s="3" t="s">
        <v>23</v>
      </c>
      <c r="K140" s="3" t="s">
        <v>24</v>
      </c>
      <c r="L140" s="3" t="s">
        <v>25</v>
      </c>
      <c r="M140" s="4">
        <v>2023</v>
      </c>
      <c r="N140" s="5">
        <v>90150.87</v>
      </c>
      <c r="O140" s="5"/>
      <c r="P140" s="5">
        <v>5905.66</v>
      </c>
      <c r="Q140" s="58">
        <f t="shared" si="6"/>
        <v>84245.209999999992</v>
      </c>
      <c r="R140" s="3" t="s">
        <v>36</v>
      </c>
      <c r="S140" s="4">
        <v>1</v>
      </c>
      <c r="T140" s="4">
        <v>1</v>
      </c>
      <c r="U140" s="4">
        <v>1</v>
      </c>
      <c r="V140" s="5">
        <v>90150.87</v>
      </c>
      <c r="W140" s="58">
        <f t="shared" si="7"/>
        <v>35410.261677539231</v>
      </c>
    </row>
    <row r="141" spans="1:23">
      <c r="A141" s="3" t="s">
        <v>17</v>
      </c>
      <c r="B141" s="3" t="s">
        <v>18</v>
      </c>
      <c r="C141" s="3" t="s">
        <v>19</v>
      </c>
      <c r="D141" s="3" t="s">
        <v>97</v>
      </c>
      <c r="E141" s="3" t="s">
        <v>21</v>
      </c>
      <c r="F141" s="70" t="s">
        <v>487</v>
      </c>
      <c r="G141" s="3" t="s">
        <v>98</v>
      </c>
      <c r="H141" s="58" t="str">
        <f t="shared" si="8"/>
        <v>302</v>
      </c>
      <c r="I141" s="59">
        <f>_xlfn.XLOOKUP(H141,'A6.2-Rate Base RCND Plant'!C:C,'A6.2-Rate Base RCND Plant'!F:F,"ERROR")</f>
        <v>0.18080879826634541</v>
      </c>
      <c r="J141" s="3" t="s">
        <v>23</v>
      </c>
      <c r="K141" s="3" t="s">
        <v>37</v>
      </c>
      <c r="L141" s="3" t="s">
        <v>38</v>
      </c>
      <c r="M141" s="4">
        <v>2022</v>
      </c>
      <c r="N141" s="5">
        <v>19110.28</v>
      </c>
      <c r="O141" s="5"/>
      <c r="P141" s="5">
        <v>1766.51</v>
      </c>
      <c r="Q141" s="58">
        <f t="shared" si="6"/>
        <v>17343.77</v>
      </c>
      <c r="R141" s="3" t="s">
        <v>36</v>
      </c>
      <c r="S141" s="4">
        <v>1</v>
      </c>
      <c r="T141" s="4">
        <v>1</v>
      </c>
      <c r="U141" s="4">
        <v>1</v>
      </c>
      <c r="V141" s="5">
        <v>19110.28</v>
      </c>
      <c r="W141" s="58">
        <f t="shared" si="7"/>
        <v>3455.3067613333751</v>
      </c>
    </row>
    <row r="142" spans="1:23">
      <c r="A142" s="3" t="s">
        <v>17</v>
      </c>
      <c r="B142" s="3" t="s">
        <v>18</v>
      </c>
      <c r="C142" s="3" t="s">
        <v>19</v>
      </c>
      <c r="D142" s="3" t="s">
        <v>29</v>
      </c>
      <c r="E142" s="3" t="s">
        <v>21</v>
      </c>
      <c r="F142" s="70" t="s">
        <v>487</v>
      </c>
      <c r="G142" s="3" t="s">
        <v>30</v>
      </c>
      <c r="H142" s="58" t="str">
        <f t="shared" si="8"/>
        <v>390</v>
      </c>
      <c r="I142" s="59">
        <f>_xlfn.XLOOKUP(H142,'A6.2-Rate Base RCND Plant'!C:C,'A6.2-Rate Base RCND Plant'!F:F,"ERROR")</f>
        <v>0.24904501540006124</v>
      </c>
      <c r="J142" s="3" t="s">
        <v>23</v>
      </c>
      <c r="K142" s="3" t="s">
        <v>31</v>
      </c>
      <c r="L142" s="3" t="s">
        <v>99</v>
      </c>
      <c r="M142" s="4">
        <v>2022</v>
      </c>
      <c r="N142" s="5">
        <v>1346847.94</v>
      </c>
      <c r="O142" s="5"/>
      <c r="P142" s="5">
        <v>198040.52</v>
      </c>
      <c r="Q142" s="58">
        <f t="shared" si="6"/>
        <v>1148807.42</v>
      </c>
      <c r="R142" s="3" t="s">
        <v>33</v>
      </c>
      <c r="S142" s="4">
        <v>675</v>
      </c>
      <c r="T142" s="4">
        <v>689</v>
      </c>
      <c r="U142" s="4">
        <v>0.98</v>
      </c>
      <c r="V142" s="5">
        <v>1319480.93</v>
      </c>
      <c r="W142" s="58">
        <f t="shared" si="7"/>
        <v>328610.1485319371</v>
      </c>
    </row>
    <row r="143" spans="1:23">
      <c r="A143" s="3" t="s">
        <v>17</v>
      </c>
      <c r="B143" s="3" t="s">
        <v>18</v>
      </c>
      <c r="C143" s="3" t="s">
        <v>19</v>
      </c>
      <c r="D143" s="3" t="s">
        <v>20</v>
      </c>
      <c r="E143" s="3" t="s">
        <v>21</v>
      </c>
      <c r="F143" s="70" t="s">
        <v>487</v>
      </c>
      <c r="G143" s="3" t="s">
        <v>92</v>
      </c>
      <c r="H143" s="58" t="str">
        <f t="shared" si="8"/>
        <v>374</v>
      </c>
      <c r="I143" s="59">
        <f>_xlfn.XLOOKUP(H143,'A6.2-Rate Base RCND Plant'!C:C,'A6.2-Rate Base RCND Plant'!F:F,"ERROR")</f>
        <v>-1.7269128751637088E-2</v>
      </c>
      <c r="J143" s="3" t="s">
        <v>93</v>
      </c>
      <c r="K143" s="3" t="s">
        <v>24</v>
      </c>
      <c r="L143" s="3" t="s">
        <v>25</v>
      </c>
      <c r="M143" s="4">
        <v>2023</v>
      </c>
      <c r="N143" s="5">
        <v>24571.88</v>
      </c>
      <c r="O143" s="5"/>
      <c r="P143" s="5">
        <v>437.44</v>
      </c>
      <c r="Q143" s="58">
        <f t="shared" si="6"/>
        <v>24134.440000000002</v>
      </c>
      <c r="R143" s="3" t="s">
        <v>36</v>
      </c>
      <c r="S143" s="4">
        <v>1</v>
      </c>
      <c r="T143" s="4">
        <v>1</v>
      </c>
      <c r="U143" s="4">
        <v>1</v>
      </c>
      <c r="V143" s="5">
        <v>24571.88</v>
      </c>
      <c r="W143" s="58">
        <f t="shared" si="7"/>
        <v>-424.33495938977632</v>
      </c>
    </row>
    <row r="144" spans="1:23">
      <c r="A144" s="3" t="s">
        <v>17</v>
      </c>
      <c r="B144" s="3" t="s">
        <v>18</v>
      </c>
      <c r="C144" s="3" t="s">
        <v>19</v>
      </c>
      <c r="D144" s="3" t="s">
        <v>29</v>
      </c>
      <c r="E144" s="3" t="s">
        <v>21</v>
      </c>
      <c r="F144" s="70" t="s">
        <v>487</v>
      </c>
      <c r="G144" s="3" t="s">
        <v>60</v>
      </c>
      <c r="H144" s="58" t="str">
        <f t="shared" si="8"/>
        <v>394</v>
      </c>
      <c r="I144" s="59">
        <f>_xlfn.XLOOKUP(H144,'A6.2-Rate Base RCND Plant'!C:C,'A6.2-Rate Base RCND Plant'!F:F,"ERROR")</f>
        <v>0.34726061264282393</v>
      </c>
      <c r="J144" s="3" t="s">
        <v>23</v>
      </c>
      <c r="K144" s="3" t="s">
        <v>89</v>
      </c>
      <c r="L144" s="3" t="s">
        <v>90</v>
      </c>
      <c r="M144" s="4">
        <v>2023</v>
      </c>
      <c r="N144" s="5">
        <v>24382.61</v>
      </c>
      <c r="O144" s="5"/>
      <c r="P144" s="5">
        <v>2501.91</v>
      </c>
      <c r="Q144" s="58">
        <f t="shared" si="6"/>
        <v>21880.7</v>
      </c>
      <c r="R144" s="3" t="s">
        <v>36</v>
      </c>
      <c r="S144" s="4">
        <v>1</v>
      </c>
      <c r="T144" s="4">
        <v>1</v>
      </c>
      <c r="U144" s="4">
        <v>1</v>
      </c>
      <c r="V144" s="5">
        <v>24382.61</v>
      </c>
      <c r="W144" s="58">
        <f t="shared" si="7"/>
        <v>8467.1200864310449</v>
      </c>
    </row>
    <row r="145" spans="1:23">
      <c r="A145" s="3" t="s">
        <v>17</v>
      </c>
      <c r="B145" s="3" t="s">
        <v>18</v>
      </c>
      <c r="C145" s="3" t="s">
        <v>19</v>
      </c>
      <c r="D145" s="3" t="s">
        <v>20</v>
      </c>
      <c r="E145" s="3" t="s">
        <v>21</v>
      </c>
      <c r="F145" s="70" t="s">
        <v>487</v>
      </c>
      <c r="G145" s="3" t="s">
        <v>27</v>
      </c>
      <c r="H145" s="58" t="str">
        <f t="shared" si="8"/>
        <v>381</v>
      </c>
      <c r="I145" s="59">
        <f>_xlfn.XLOOKUP(H145,'A6.2-Rate Base RCND Plant'!C:C,'A6.2-Rate Base RCND Plant'!F:F,"ERROR")</f>
        <v>0.1701755990530332</v>
      </c>
      <c r="J145" s="3" t="s">
        <v>23</v>
      </c>
      <c r="K145" s="3" t="s">
        <v>24</v>
      </c>
      <c r="L145" s="3" t="s">
        <v>25</v>
      </c>
      <c r="M145" s="4">
        <v>2024</v>
      </c>
      <c r="N145" s="5">
        <v>2117402.0099999998</v>
      </c>
      <c r="O145" s="5"/>
      <c r="P145" s="5">
        <v>122659.51</v>
      </c>
      <c r="Q145" s="58">
        <f t="shared" si="6"/>
        <v>1994742.4999999998</v>
      </c>
      <c r="R145" s="3" t="s">
        <v>28</v>
      </c>
      <c r="S145" s="4">
        <v>352</v>
      </c>
      <c r="T145" s="4">
        <v>635</v>
      </c>
      <c r="U145" s="4">
        <v>0.55000000000000004</v>
      </c>
      <c r="V145" s="5">
        <v>1173740.96</v>
      </c>
      <c r="W145" s="58">
        <f t="shared" si="7"/>
        <v>199742.07100108228</v>
      </c>
    </row>
    <row r="146" spans="1:23">
      <c r="A146" s="3" t="s">
        <v>17</v>
      </c>
      <c r="B146" s="3" t="s">
        <v>18</v>
      </c>
      <c r="C146" s="3" t="s">
        <v>19</v>
      </c>
      <c r="D146" s="3" t="s">
        <v>20</v>
      </c>
      <c r="E146" s="3" t="s">
        <v>21</v>
      </c>
      <c r="F146" s="70" t="s">
        <v>487</v>
      </c>
      <c r="G146" s="3" t="s">
        <v>61</v>
      </c>
      <c r="H146" s="58" t="str">
        <f t="shared" si="8"/>
        <v>376</v>
      </c>
      <c r="I146" s="59">
        <f>_xlfn.XLOOKUP(H146,'A6.2-Rate Base RCND Plant'!C:C,'A6.2-Rate Base RCND Plant'!F:F,"ERROR")</f>
        <v>0.40359779215499247</v>
      </c>
      <c r="J146" s="3" t="s">
        <v>23</v>
      </c>
      <c r="K146" s="3" t="s">
        <v>24</v>
      </c>
      <c r="L146" s="3" t="s">
        <v>25</v>
      </c>
      <c r="M146" s="4">
        <v>2024</v>
      </c>
      <c r="N146" s="5">
        <v>9701164.2100000009</v>
      </c>
      <c r="O146" s="5"/>
      <c r="P146" s="5">
        <v>338010.47</v>
      </c>
      <c r="Q146" s="58">
        <f t="shared" si="6"/>
        <v>9363153.7400000002</v>
      </c>
      <c r="R146" s="3" t="s">
        <v>62</v>
      </c>
      <c r="S146" s="4">
        <v>1688</v>
      </c>
      <c r="T146" s="4">
        <v>1561</v>
      </c>
      <c r="U146" s="4">
        <v>1.08</v>
      </c>
      <c r="V146" s="5">
        <v>10490432.529999999</v>
      </c>
      <c r="W146" s="58">
        <f t="shared" si="7"/>
        <v>4233915.4078589119</v>
      </c>
    </row>
    <row r="147" spans="1:23">
      <c r="A147" s="3" t="s">
        <v>17</v>
      </c>
      <c r="B147" s="3" t="s">
        <v>18</v>
      </c>
      <c r="C147" s="3" t="s">
        <v>19</v>
      </c>
      <c r="D147" s="3" t="s">
        <v>29</v>
      </c>
      <c r="E147" s="3" t="s">
        <v>21</v>
      </c>
      <c r="F147" s="70" t="s">
        <v>487</v>
      </c>
      <c r="G147" s="3" t="s">
        <v>60</v>
      </c>
      <c r="H147" s="58" t="str">
        <f t="shared" si="8"/>
        <v>394</v>
      </c>
      <c r="I147" s="59">
        <f>_xlfn.XLOOKUP(H147,'A6.2-Rate Base RCND Plant'!C:C,'A6.2-Rate Base RCND Plant'!F:F,"ERROR")</f>
        <v>0.34726061264282393</v>
      </c>
      <c r="J147" s="3" t="s">
        <v>23</v>
      </c>
      <c r="K147" s="3" t="s">
        <v>42</v>
      </c>
      <c r="L147" s="3" t="s">
        <v>91</v>
      </c>
      <c r="M147" s="4">
        <v>2022</v>
      </c>
      <c r="N147" s="5">
        <v>12746.73</v>
      </c>
      <c r="O147" s="5"/>
      <c r="P147" s="5">
        <v>2013.05</v>
      </c>
      <c r="Q147" s="58">
        <f t="shared" si="6"/>
        <v>10733.68</v>
      </c>
      <c r="R147" s="3" t="s">
        <v>36</v>
      </c>
      <c r="S147" s="4">
        <v>1</v>
      </c>
      <c r="T147" s="4">
        <v>1</v>
      </c>
      <c r="U147" s="4">
        <v>1</v>
      </c>
      <c r="V147" s="5">
        <v>12746.73</v>
      </c>
      <c r="W147" s="58">
        <f t="shared" si="7"/>
        <v>4426.4372689926631</v>
      </c>
    </row>
    <row r="148" spans="1:23">
      <c r="A148" s="3" t="s">
        <v>17</v>
      </c>
      <c r="B148" s="3" t="s">
        <v>18</v>
      </c>
      <c r="C148" s="3" t="s">
        <v>19</v>
      </c>
      <c r="D148" s="3" t="s">
        <v>29</v>
      </c>
      <c r="E148" s="3" t="s">
        <v>21</v>
      </c>
      <c r="F148" s="70" t="s">
        <v>487</v>
      </c>
      <c r="G148" s="3" t="s">
        <v>100</v>
      </c>
      <c r="H148" s="58" t="str">
        <f t="shared" si="8"/>
        <v>395</v>
      </c>
      <c r="I148" s="59">
        <f>_xlfn.XLOOKUP(H148,'A6.2-Rate Base RCND Plant'!C:C,'A6.2-Rate Base RCND Plant'!F:F,"ERROR")</f>
        <v>0.29940093200424372</v>
      </c>
      <c r="J148" s="3" t="s">
        <v>23</v>
      </c>
      <c r="K148" s="3" t="s">
        <v>58</v>
      </c>
      <c r="L148" s="3" t="s">
        <v>59</v>
      </c>
      <c r="M148" s="4">
        <v>2022</v>
      </c>
      <c r="N148" s="5">
        <v>6148.43</v>
      </c>
      <c r="O148" s="5"/>
      <c r="P148" s="5">
        <v>3016.76</v>
      </c>
      <c r="Q148" s="58">
        <f t="shared" si="6"/>
        <v>3131.67</v>
      </c>
      <c r="R148" s="3" t="s">
        <v>36</v>
      </c>
      <c r="S148" s="4">
        <v>1</v>
      </c>
      <c r="T148" s="4">
        <v>1</v>
      </c>
      <c r="U148" s="4">
        <v>1</v>
      </c>
      <c r="V148" s="5">
        <v>6148.43</v>
      </c>
      <c r="W148" s="58">
        <f t="shared" si="7"/>
        <v>1840.8456723628524</v>
      </c>
    </row>
    <row r="149" spans="1:23">
      <c r="A149" s="3" t="s">
        <v>17</v>
      </c>
      <c r="B149" s="3" t="s">
        <v>18</v>
      </c>
      <c r="C149" s="3" t="s">
        <v>19</v>
      </c>
      <c r="D149" s="3" t="s">
        <v>29</v>
      </c>
      <c r="E149" s="3" t="s">
        <v>21</v>
      </c>
      <c r="F149" s="70" t="s">
        <v>487</v>
      </c>
      <c r="G149" s="3" t="s">
        <v>60</v>
      </c>
      <c r="H149" s="58" t="str">
        <f t="shared" si="8"/>
        <v>394</v>
      </c>
      <c r="I149" s="59">
        <f>_xlfn.XLOOKUP(H149,'A6.2-Rate Base RCND Plant'!C:C,'A6.2-Rate Base RCND Plant'!F:F,"ERROR")</f>
        <v>0.34726061264282393</v>
      </c>
      <c r="J149" s="3" t="s">
        <v>23</v>
      </c>
      <c r="K149" s="3" t="s">
        <v>58</v>
      </c>
      <c r="L149" s="3" t="s">
        <v>59</v>
      </c>
      <c r="M149" s="4">
        <v>2024</v>
      </c>
      <c r="N149" s="5">
        <v>69011.350000000006</v>
      </c>
      <c r="O149" s="5"/>
      <c r="P149" s="5">
        <v>5469.59</v>
      </c>
      <c r="Q149" s="58">
        <f t="shared" si="6"/>
        <v>63541.760000000009</v>
      </c>
      <c r="R149" s="3" t="s">
        <v>36</v>
      </c>
      <c r="S149" s="4">
        <v>1</v>
      </c>
      <c r="T149" s="4">
        <v>1</v>
      </c>
      <c r="U149" s="4">
        <v>1</v>
      </c>
      <c r="V149" s="5">
        <v>69011.350000000006</v>
      </c>
      <c r="W149" s="58">
        <f t="shared" si="7"/>
        <v>23964.923680308348</v>
      </c>
    </row>
    <row r="150" spans="1:23">
      <c r="A150" s="3" t="s">
        <v>17</v>
      </c>
      <c r="B150" s="3" t="s">
        <v>18</v>
      </c>
      <c r="C150" s="3" t="s">
        <v>19</v>
      </c>
      <c r="D150" s="3" t="s">
        <v>29</v>
      </c>
      <c r="E150" s="3" t="s">
        <v>21</v>
      </c>
      <c r="F150" s="70" t="s">
        <v>487</v>
      </c>
      <c r="G150" s="3" t="s">
        <v>70</v>
      </c>
      <c r="H150" s="58" t="str">
        <f t="shared" si="8"/>
        <v>391</v>
      </c>
      <c r="I150" s="59">
        <f>_xlfn.XLOOKUP(H150,'A6.2-Rate Base RCND Plant'!C:C,'A6.2-Rate Base RCND Plant'!F:F,"ERROR")</f>
        <v>0.55164661503469203</v>
      </c>
      <c r="J150" s="3" t="s">
        <v>71</v>
      </c>
      <c r="K150" s="3" t="s">
        <v>37</v>
      </c>
      <c r="L150" s="3" t="s">
        <v>38</v>
      </c>
      <c r="M150" s="4">
        <v>2024</v>
      </c>
      <c r="N150" s="5">
        <v>23335.5</v>
      </c>
      <c r="O150" s="5"/>
      <c r="P150" s="5">
        <v>2423.08</v>
      </c>
      <c r="Q150" s="58">
        <f t="shared" si="6"/>
        <v>20912.419999999998</v>
      </c>
      <c r="R150" s="3" t="s">
        <v>36</v>
      </c>
      <c r="S150" s="4">
        <v>1</v>
      </c>
      <c r="T150" s="4">
        <v>1</v>
      </c>
      <c r="U150" s="4">
        <v>1</v>
      </c>
      <c r="V150" s="5">
        <v>23335.5</v>
      </c>
      <c r="W150" s="58">
        <f t="shared" si="7"/>
        <v>12872.949585142056</v>
      </c>
    </row>
    <row r="151" spans="1:23">
      <c r="A151" s="3" t="s">
        <v>17</v>
      </c>
      <c r="B151" s="3" t="s">
        <v>18</v>
      </c>
      <c r="C151" s="3" t="s">
        <v>19</v>
      </c>
      <c r="D151" s="3" t="s">
        <v>29</v>
      </c>
      <c r="E151" s="3" t="s">
        <v>21</v>
      </c>
      <c r="F151" s="70" t="s">
        <v>487</v>
      </c>
      <c r="G151" s="3" t="s">
        <v>60</v>
      </c>
      <c r="H151" s="58" t="str">
        <f t="shared" si="8"/>
        <v>394</v>
      </c>
      <c r="I151" s="59">
        <f>_xlfn.XLOOKUP(H151,'A6.2-Rate Base RCND Plant'!C:C,'A6.2-Rate Base RCND Plant'!F:F,"ERROR")</f>
        <v>0.34726061264282393</v>
      </c>
      <c r="J151" s="3" t="s">
        <v>23</v>
      </c>
      <c r="K151" s="3" t="s">
        <v>49</v>
      </c>
      <c r="L151" s="3" t="s">
        <v>50</v>
      </c>
      <c r="M151" s="4">
        <v>2024</v>
      </c>
      <c r="N151" s="5">
        <v>38509.06</v>
      </c>
      <c r="O151" s="5"/>
      <c r="P151" s="5">
        <v>3019.36</v>
      </c>
      <c r="Q151" s="58">
        <f t="shared" si="6"/>
        <v>35489.699999999997</v>
      </c>
      <c r="R151" s="3" t="s">
        <v>36</v>
      </c>
      <c r="S151" s="4">
        <v>1</v>
      </c>
      <c r="T151" s="4">
        <v>1</v>
      </c>
      <c r="U151" s="4">
        <v>1</v>
      </c>
      <c r="V151" s="5">
        <v>38509.06</v>
      </c>
      <c r="W151" s="58">
        <f t="shared" si="7"/>
        <v>13372.679767899264</v>
      </c>
    </row>
    <row r="152" spans="1:23">
      <c r="A152" s="3" t="s">
        <v>17</v>
      </c>
      <c r="B152" s="3" t="s">
        <v>18</v>
      </c>
      <c r="C152" s="3" t="s">
        <v>19</v>
      </c>
      <c r="D152" s="3" t="s">
        <v>29</v>
      </c>
      <c r="E152" s="3" t="s">
        <v>21</v>
      </c>
      <c r="F152" s="70" t="s">
        <v>487</v>
      </c>
      <c r="G152" s="3" t="s">
        <v>34</v>
      </c>
      <c r="H152" s="58" t="str">
        <f t="shared" si="8"/>
        <v>392</v>
      </c>
      <c r="I152" s="59">
        <f>_xlfn.XLOOKUP(H152,'A6.2-Rate Base RCND Plant'!C:C,'A6.2-Rate Base RCND Plant'!F:F,"ERROR")</f>
        <v>0.43183290679129122</v>
      </c>
      <c r="J152" s="3" t="s">
        <v>81</v>
      </c>
      <c r="K152" s="3" t="s">
        <v>24</v>
      </c>
      <c r="L152" s="3" t="s">
        <v>25</v>
      </c>
      <c r="M152" s="4">
        <v>2024</v>
      </c>
      <c r="N152" s="5">
        <v>428142.58</v>
      </c>
      <c r="O152" s="5"/>
      <c r="P152" s="5">
        <v>28616.5</v>
      </c>
      <c r="Q152" s="58">
        <f t="shared" si="6"/>
        <v>399526.08</v>
      </c>
      <c r="R152" s="3" t="s">
        <v>36</v>
      </c>
      <c r="S152" s="4">
        <v>1</v>
      </c>
      <c r="T152" s="4">
        <v>1</v>
      </c>
      <c r="U152" s="4">
        <v>1</v>
      </c>
      <c r="V152" s="5">
        <v>428142.58</v>
      </c>
      <c r="W152" s="58">
        <f t="shared" si="7"/>
        <v>184886.05484252295</v>
      </c>
    </row>
    <row r="153" spans="1:23">
      <c r="A153" s="3" t="s">
        <v>17</v>
      </c>
      <c r="B153" s="3" t="s">
        <v>18</v>
      </c>
      <c r="C153" s="3" t="s">
        <v>19</v>
      </c>
      <c r="D153" s="3" t="s">
        <v>29</v>
      </c>
      <c r="E153" s="3" t="s">
        <v>101</v>
      </c>
      <c r="F153" s="70" t="s">
        <v>487</v>
      </c>
      <c r="G153" s="3" t="s">
        <v>60</v>
      </c>
      <c r="H153" s="58" t="str">
        <f t="shared" si="8"/>
        <v>394</v>
      </c>
      <c r="I153" s="59">
        <f>_xlfn.XLOOKUP(H153,'A6.2-Rate Base RCND Plant'!C:C,'A6.2-Rate Base RCND Plant'!F:F,"ERROR")</f>
        <v>0.34726061264282393</v>
      </c>
      <c r="J153" s="3" t="s">
        <v>23</v>
      </c>
      <c r="K153" s="3" t="s">
        <v>24</v>
      </c>
      <c r="L153" s="3" t="s">
        <v>102</v>
      </c>
      <c r="M153" s="4">
        <v>2003</v>
      </c>
      <c r="N153" s="5">
        <v>434479.27</v>
      </c>
      <c r="O153" s="5"/>
      <c r="P153" s="5">
        <v>396292.66</v>
      </c>
      <c r="Q153" s="58">
        <f t="shared" si="6"/>
        <v>38186.610000000044</v>
      </c>
      <c r="R153" s="3" t="s">
        <v>36</v>
      </c>
      <c r="S153" s="4">
        <v>1</v>
      </c>
      <c r="T153" s="4">
        <v>1</v>
      </c>
      <c r="U153" s="4">
        <v>1</v>
      </c>
      <c r="V153" s="5">
        <v>434479.27</v>
      </c>
      <c r="W153" s="58">
        <f t="shared" si="7"/>
        <v>150877.53748080693</v>
      </c>
    </row>
    <row r="154" spans="1:23">
      <c r="A154" s="3" t="s">
        <v>17</v>
      </c>
      <c r="B154" s="3" t="s">
        <v>18</v>
      </c>
      <c r="C154" s="3" t="s">
        <v>19</v>
      </c>
      <c r="D154" s="3" t="s">
        <v>29</v>
      </c>
      <c r="E154" s="3" t="s">
        <v>103</v>
      </c>
      <c r="F154" s="70"/>
      <c r="G154" s="3" t="s">
        <v>95</v>
      </c>
      <c r="H154" s="58" t="str">
        <f t="shared" si="8"/>
        <v>389</v>
      </c>
      <c r="I154" s="59">
        <f>_xlfn.XLOOKUP(H154,'A6.2-Rate Base RCND Plant'!C:C,'A6.2-Rate Base RCND Plant'!F:F,"ERROR")</f>
        <v>6.1649066788854748E-2</v>
      </c>
      <c r="J154" s="3" t="s">
        <v>96</v>
      </c>
      <c r="K154" s="3" t="s">
        <v>49</v>
      </c>
      <c r="L154" s="3" t="s">
        <v>50</v>
      </c>
      <c r="M154" s="4">
        <v>2024</v>
      </c>
      <c r="N154" s="5">
        <v>994275.27</v>
      </c>
      <c r="O154" s="5"/>
      <c r="P154" s="5">
        <v>0</v>
      </c>
      <c r="Q154" s="58">
        <f t="shared" si="6"/>
        <v>994275.27</v>
      </c>
      <c r="R154" s="3" t="s">
        <v>36</v>
      </c>
      <c r="S154" s="4">
        <v>1</v>
      </c>
      <c r="T154" s="4">
        <v>1</v>
      </c>
      <c r="U154" s="4">
        <v>1</v>
      </c>
      <c r="V154" s="5">
        <v>994275.27</v>
      </c>
      <c r="W154" s="58">
        <f t="shared" si="7"/>
        <v>61296.142526736592</v>
      </c>
    </row>
    <row r="155" spans="1:23">
      <c r="A155" s="3" t="s">
        <v>17</v>
      </c>
      <c r="B155" s="3" t="s">
        <v>18</v>
      </c>
      <c r="C155" s="3" t="s">
        <v>19</v>
      </c>
      <c r="D155" s="3" t="s">
        <v>20</v>
      </c>
      <c r="E155" s="3" t="s">
        <v>21</v>
      </c>
      <c r="F155" s="70" t="s">
        <v>487</v>
      </c>
      <c r="G155" s="3" t="s">
        <v>80</v>
      </c>
      <c r="H155" s="58" t="str">
        <f t="shared" si="8"/>
        <v>385</v>
      </c>
      <c r="I155" s="59">
        <f>_xlfn.XLOOKUP(H155,'A6.2-Rate Base RCND Plant'!C:C,'A6.2-Rate Base RCND Plant'!F:F,"ERROR")</f>
        <v>0.39278890683516676</v>
      </c>
      <c r="J155" s="3" t="s">
        <v>23</v>
      </c>
      <c r="K155" s="3" t="s">
        <v>24</v>
      </c>
      <c r="L155" s="3" t="s">
        <v>25</v>
      </c>
      <c r="M155" s="4">
        <v>2025</v>
      </c>
      <c r="N155" s="5">
        <v>80808.86</v>
      </c>
      <c r="O155" s="5"/>
      <c r="P155" s="5">
        <v>1631.45</v>
      </c>
      <c r="Q155" s="58">
        <f t="shared" si="6"/>
        <v>79177.41</v>
      </c>
      <c r="R155" s="3" t="s">
        <v>36</v>
      </c>
      <c r="S155" s="4">
        <v>1</v>
      </c>
      <c r="T155" s="4">
        <v>1</v>
      </c>
      <c r="U155" s="4">
        <v>1</v>
      </c>
      <c r="V155" s="5">
        <v>80808.86</v>
      </c>
      <c r="W155" s="58">
        <f t="shared" si="7"/>
        <v>31740.823781996034</v>
      </c>
    </row>
    <row r="156" spans="1:23">
      <c r="A156" s="3" t="s">
        <v>17</v>
      </c>
      <c r="B156" s="3" t="s">
        <v>18</v>
      </c>
      <c r="C156" s="3" t="s">
        <v>19</v>
      </c>
      <c r="D156" s="3" t="s">
        <v>29</v>
      </c>
      <c r="E156" s="3" t="s">
        <v>21</v>
      </c>
      <c r="F156" s="70" t="s">
        <v>487</v>
      </c>
      <c r="G156" s="3" t="s">
        <v>60</v>
      </c>
      <c r="H156" s="58" t="str">
        <f t="shared" si="8"/>
        <v>394</v>
      </c>
      <c r="I156" s="59">
        <f>_xlfn.XLOOKUP(H156,'A6.2-Rate Base RCND Plant'!C:C,'A6.2-Rate Base RCND Plant'!F:F,"ERROR")</f>
        <v>0.34726061264282393</v>
      </c>
      <c r="J156" s="3" t="s">
        <v>23</v>
      </c>
      <c r="K156" s="3" t="s">
        <v>58</v>
      </c>
      <c r="L156" s="3" t="s">
        <v>59</v>
      </c>
      <c r="M156" s="4">
        <v>2025</v>
      </c>
      <c r="N156" s="5">
        <v>75304.69</v>
      </c>
      <c r="O156" s="5"/>
      <c r="P156" s="5">
        <v>2997.59</v>
      </c>
      <c r="Q156" s="58">
        <f t="shared" si="6"/>
        <v>72307.100000000006</v>
      </c>
      <c r="R156" s="3" t="s">
        <v>36</v>
      </c>
      <c r="S156" s="4">
        <v>1</v>
      </c>
      <c r="T156" s="4">
        <v>1</v>
      </c>
      <c r="U156" s="4">
        <v>1</v>
      </c>
      <c r="V156" s="5">
        <v>75304.69</v>
      </c>
      <c r="W156" s="58">
        <f t="shared" si="7"/>
        <v>26150.352784277937</v>
      </c>
    </row>
    <row r="157" spans="1:23">
      <c r="A157" s="3" t="s">
        <v>17</v>
      </c>
      <c r="B157" s="3" t="s">
        <v>18</v>
      </c>
      <c r="C157" s="3" t="s">
        <v>19</v>
      </c>
      <c r="D157" s="3" t="s">
        <v>29</v>
      </c>
      <c r="E157" s="3" t="s">
        <v>21</v>
      </c>
      <c r="F157" s="70" t="s">
        <v>487</v>
      </c>
      <c r="G157" s="3" t="s">
        <v>30</v>
      </c>
      <c r="H157" s="58" t="str">
        <f t="shared" si="8"/>
        <v>390</v>
      </c>
      <c r="I157" s="59">
        <f>_xlfn.XLOOKUP(H157,'A6.2-Rate Base RCND Plant'!C:C,'A6.2-Rate Base RCND Plant'!F:F,"ERROR")</f>
        <v>0.24904501540006124</v>
      </c>
      <c r="J157" s="3" t="s">
        <v>23</v>
      </c>
      <c r="K157" s="3" t="s">
        <v>42</v>
      </c>
      <c r="L157" s="3" t="s">
        <v>43</v>
      </c>
      <c r="M157" s="4">
        <v>2024</v>
      </c>
      <c r="N157" s="5">
        <v>20516</v>
      </c>
      <c r="O157" s="5"/>
      <c r="P157" s="5">
        <v>728.3</v>
      </c>
      <c r="Q157" s="58">
        <f t="shared" si="6"/>
        <v>19787.7</v>
      </c>
      <c r="R157" s="3" t="s">
        <v>33</v>
      </c>
      <c r="S157" s="4">
        <v>675</v>
      </c>
      <c r="T157" s="4">
        <v>694</v>
      </c>
      <c r="U157" s="4">
        <v>0.97</v>
      </c>
      <c r="V157" s="5">
        <v>19954.32</v>
      </c>
      <c r="W157" s="58">
        <f t="shared" si="7"/>
        <v>4969.5239316977504</v>
      </c>
    </row>
    <row r="158" spans="1:23">
      <c r="A158" s="3" t="s">
        <v>17</v>
      </c>
      <c r="B158" s="3" t="s">
        <v>18</v>
      </c>
      <c r="C158" s="3" t="s">
        <v>19</v>
      </c>
      <c r="D158" s="3" t="s">
        <v>29</v>
      </c>
      <c r="E158" s="3" t="s">
        <v>21</v>
      </c>
      <c r="F158" s="70" t="s">
        <v>487</v>
      </c>
      <c r="G158" s="3" t="s">
        <v>57</v>
      </c>
      <c r="H158" s="58" t="str">
        <f t="shared" si="8"/>
        <v>396</v>
      </c>
      <c r="I158" s="59">
        <f>_xlfn.XLOOKUP(H158,'A6.2-Rate Base RCND Plant'!C:C,'A6.2-Rate Base RCND Plant'!F:F,"ERROR")</f>
        <v>0.54297473900690851</v>
      </c>
      <c r="J158" s="3" t="s">
        <v>23</v>
      </c>
      <c r="K158" s="3" t="s">
        <v>42</v>
      </c>
      <c r="L158" s="3" t="s">
        <v>91</v>
      </c>
      <c r="M158" s="4">
        <v>2025</v>
      </c>
      <c r="N158" s="5">
        <v>163034.85</v>
      </c>
      <c r="O158" s="5"/>
      <c r="P158" s="5">
        <v>90791.92</v>
      </c>
      <c r="Q158" s="58">
        <f t="shared" si="6"/>
        <v>72242.930000000008</v>
      </c>
      <c r="R158" s="3" t="s">
        <v>36</v>
      </c>
      <c r="S158" s="4">
        <v>1</v>
      </c>
      <c r="T158" s="4">
        <v>1</v>
      </c>
      <c r="U158" s="4">
        <v>1</v>
      </c>
      <c r="V158" s="5">
        <v>163034.85</v>
      </c>
      <c r="W158" s="58">
        <f t="shared" si="7"/>
        <v>88523.805127780477</v>
      </c>
    </row>
    <row r="159" spans="1:23">
      <c r="A159" s="3" t="s">
        <v>17</v>
      </c>
      <c r="B159" s="3" t="s">
        <v>18</v>
      </c>
      <c r="C159" s="3" t="s">
        <v>19</v>
      </c>
      <c r="D159" s="3" t="s">
        <v>97</v>
      </c>
      <c r="E159" s="3" t="s">
        <v>21</v>
      </c>
      <c r="F159" s="70" t="s">
        <v>487</v>
      </c>
      <c r="G159" s="3" t="s">
        <v>104</v>
      </c>
      <c r="H159" s="58" t="str">
        <f t="shared" si="8"/>
        <v>303</v>
      </c>
      <c r="I159" s="59">
        <f>_xlfn.XLOOKUP(H159,'A6.2-Rate Base RCND Plant'!C:C,'A6.2-Rate Base RCND Plant'!F:F,"ERROR")</f>
        <v>0.22502791558169782</v>
      </c>
      <c r="J159" s="3" t="s">
        <v>105</v>
      </c>
      <c r="K159" s="3" t="s">
        <v>24</v>
      </c>
      <c r="L159" s="3" t="s">
        <v>25</v>
      </c>
      <c r="M159" s="4">
        <v>2025</v>
      </c>
      <c r="N159" s="5">
        <v>1430079.46</v>
      </c>
      <c r="O159" s="5"/>
      <c r="P159" s="5">
        <v>321807.8</v>
      </c>
      <c r="Q159" s="58">
        <f t="shared" si="6"/>
        <v>1108271.6599999999</v>
      </c>
      <c r="R159" s="3" t="s">
        <v>36</v>
      </c>
      <c r="S159" s="4">
        <v>1</v>
      </c>
      <c r="T159" s="4">
        <v>1</v>
      </c>
      <c r="U159" s="4">
        <v>1</v>
      </c>
      <c r="V159" s="5">
        <v>1430079.46</v>
      </c>
      <c r="W159" s="58">
        <f t="shared" si="7"/>
        <v>321807.8</v>
      </c>
    </row>
    <row r="160" spans="1:23">
      <c r="A160" s="3" t="s">
        <v>17</v>
      </c>
      <c r="B160" s="3" t="s">
        <v>18</v>
      </c>
      <c r="C160" s="3" t="s">
        <v>19</v>
      </c>
      <c r="D160" s="3" t="s">
        <v>20</v>
      </c>
      <c r="E160" s="3" t="s">
        <v>21</v>
      </c>
      <c r="F160" s="70" t="s">
        <v>487</v>
      </c>
      <c r="G160" s="3" t="s">
        <v>55</v>
      </c>
      <c r="H160" s="58" t="str">
        <f t="shared" si="8"/>
        <v>379</v>
      </c>
      <c r="I160" s="59">
        <f>_xlfn.XLOOKUP(H160,'A6.2-Rate Base RCND Plant'!C:C,'A6.2-Rate Base RCND Plant'!F:F,"ERROR")</f>
        <v>0.3380707986361931</v>
      </c>
      <c r="J160" s="3" t="s">
        <v>23</v>
      </c>
      <c r="K160" s="3" t="s">
        <v>24</v>
      </c>
      <c r="L160" s="3" t="s">
        <v>25</v>
      </c>
      <c r="M160" s="4">
        <v>2025</v>
      </c>
      <c r="N160" s="5">
        <v>29975.72</v>
      </c>
      <c r="O160" s="5"/>
      <c r="P160" s="5">
        <v>543.24</v>
      </c>
      <c r="Q160" s="58">
        <f t="shared" si="6"/>
        <v>29432.48</v>
      </c>
      <c r="R160" s="3" t="s">
        <v>56</v>
      </c>
      <c r="S160" s="4">
        <v>1223</v>
      </c>
      <c r="T160" s="4">
        <v>1223</v>
      </c>
      <c r="U160" s="4">
        <v>1</v>
      </c>
      <c r="V160" s="5">
        <v>29975.72</v>
      </c>
      <c r="W160" s="58">
        <f t="shared" si="7"/>
        <v>10133.915600094906</v>
      </c>
    </row>
    <row r="161" spans="1:23">
      <c r="A161" s="3" t="s">
        <v>17</v>
      </c>
      <c r="B161" s="3" t="s">
        <v>18</v>
      </c>
      <c r="C161" s="3" t="s">
        <v>19</v>
      </c>
      <c r="D161" s="3" t="s">
        <v>29</v>
      </c>
      <c r="E161" s="3" t="s">
        <v>106</v>
      </c>
      <c r="F161" s="70" t="s">
        <v>487</v>
      </c>
      <c r="G161" s="3" t="s">
        <v>60</v>
      </c>
      <c r="H161" s="58" t="str">
        <f t="shared" si="8"/>
        <v>394</v>
      </c>
      <c r="I161" s="59">
        <f>_xlfn.XLOOKUP(H161,'A6.2-Rate Base RCND Plant'!C:C,'A6.2-Rate Base RCND Plant'!F:F,"ERROR")</f>
        <v>0.34726061264282393</v>
      </c>
      <c r="J161" s="3" t="s">
        <v>23</v>
      </c>
      <c r="K161" s="3" t="s">
        <v>42</v>
      </c>
      <c r="L161" s="3" t="s">
        <v>91</v>
      </c>
      <c r="M161" s="4">
        <v>2026</v>
      </c>
      <c r="N161" s="5">
        <v>170817.52</v>
      </c>
      <c r="O161" s="5"/>
      <c r="P161" s="5">
        <v>1706.55</v>
      </c>
      <c r="Q161" s="58">
        <f t="shared" si="6"/>
        <v>169110.97</v>
      </c>
      <c r="R161" s="3" t="s">
        <v>36</v>
      </c>
      <c r="S161" s="4">
        <v>1</v>
      </c>
      <c r="T161" s="4">
        <v>1</v>
      </c>
      <c r="U161" s="4">
        <v>1</v>
      </c>
      <c r="V161" s="5">
        <v>170817.52</v>
      </c>
      <c r="W161" s="58">
        <f t="shared" si="7"/>
        <v>59318.196645327829</v>
      </c>
    </row>
    <row r="162" spans="1:23">
      <c r="A162" s="3" t="s">
        <v>17</v>
      </c>
      <c r="B162" s="3" t="s">
        <v>18</v>
      </c>
      <c r="C162" s="3" t="s">
        <v>19</v>
      </c>
      <c r="D162" s="3" t="s">
        <v>29</v>
      </c>
      <c r="E162" s="3" t="s">
        <v>21</v>
      </c>
      <c r="F162" s="70" t="s">
        <v>487</v>
      </c>
      <c r="G162" s="3" t="s">
        <v>60</v>
      </c>
      <c r="H162" s="58" t="str">
        <f t="shared" si="8"/>
        <v>394</v>
      </c>
      <c r="I162" s="59">
        <f>_xlfn.XLOOKUP(H162,'A6.2-Rate Base RCND Plant'!C:C,'A6.2-Rate Base RCND Plant'!F:F,"ERROR")</f>
        <v>0.34726061264282393</v>
      </c>
      <c r="J162" s="3" t="s">
        <v>23</v>
      </c>
      <c r="K162" s="3" t="s">
        <v>89</v>
      </c>
      <c r="L162" s="3" t="s">
        <v>90</v>
      </c>
      <c r="M162" s="4">
        <v>2026</v>
      </c>
      <c r="N162" s="5">
        <v>13351.88</v>
      </c>
      <c r="O162" s="5"/>
      <c r="P162" s="5">
        <v>131.6</v>
      </c>
      <c r="Q162" s="58">
        <f t="shared" si="6"/>
        <v>13220.279999999999</v>
      </c>
      <c r="R162" s="3" t="s">
        <v>36</v>
      </c>
      <c r="S162" s="4">
        <v>1</v>
      </c>
      <c r="T162" s="4">
        <v>1</v>
      </c>
      <c r="U162" s="4">
        <v>1</v>
      </c>
      <c r="V162" s="5">
        <v>13351.88</v>
      </c>
      <c r="W162" s="58">
        <f t="shared" si="7"/>
        <v>4636.5820287334673</v>
      </c>
    </row>
    <row r="163" spans="1:23">
      <c r="A163" s="3" t="s">
        <v>17</v>
      </c>
      <c r="B163" s="3" t="s">
        <v>18</v>
      </c>
      <c r="C163" s="3" t="s">
        <v>19</v>
      </c>
      <c r="D163" s="3" t="s">
        <v>20</v>
      </c>
      <c r="E163" s="3" t="s">
        <v>106</v>
      </c>
      <c r="F163" s="70" t="s">
        <v>487</v>
      </c>
      <c r="G163" s="3" t="s">
        <v>39</v>
      </c>
      <c r="H163" s="58" t="str">
        <f t="shared" si="8"/>
        <v>378</v>
      </c>
      <c r="I163" s="59">
        <f>_xlfn.XLOOKUP(H163,'A6.2-Rate Base RCND Plant'!C:C,'A6.2-Rate Base RCND Plant'!F:F,"ERROR")</f>
        <v>0.46834496815577242</v>
      </c>
      <c r="J163" s="3" t="s">
        <v>23</v>
      </c>
      <c r="K163" s="3" t="s">
        <v>24</v>
      </c>
      <c r="L163" s="3" t="s">
        <v>25</v>
      </c>
      <c r="M163" s="4">
        <v>2026</v>
      </c>
      <c r="N163" s="5">
        <v>19830.18</v>
      </c>
      <c r="O163" s="5"/>
      <c r="P163" s="5">
        <v>94.56</v>
      </c>
      <c r="Q163" s="58">
        <f t="shared" si="6"/>
        <v>19735.62</v>
      </c>
      <c r="R163" s="3" t="s">
        <v>40</v>
      </c>
      <c r="S163" s="4">
        <v>1184</v>
      </c>
      <c r="T163" s="4">
        <v>1184</v>
      </c>
      <c r="U163" s="4">
        <v>1</v>
      </c>
      <c r="V163" s="5">
        <v>19830.18</v>
      </c>
      <c r="W163" s="58">
        <f t="shared" si="7"/>
        <v>9287.365020623236</v>
      </c>
    </row>
    <row r="164" spans="1:23">
      <c r="A164" s="3" t="s">
        <v>17</v>
      </c>
      <c r="B164" s="3" t="s">
        <v>18</v>
      </c>
      <c r="C164" s="3" t="s">
        <v>19</v>
      </c>
      <c r="D164" s="3" t="s">
        <v>20</v>
      </c>
      <c r="E164" s="3" t="s">
        <v>21</v>
      </c>
      <c r="F164" s="70" t="s">
        <v>487</v>
      </c>
      <c r="G164" s="3" t="s">
        <v>46</v>
      </c>
      <c r="H164" s="58" t="str">
        <f t="shared" si="8"/>
        <v>380</v>
      </c>
      <c r="I164" s="59">
        <f>_xlfn.XLOOKUP(H164,'A6.2-Rate Base RCND Plant'!C:C,'A6.2-Rate Base RCND Plant'!F:F,"ERROR")</f>
        <v>0.41926855566498139</v>
      </c>
      <c r="J164" s="3" t="s">
        <v>23</v>
      </c>
      <c r="K164" s="3" t="s">
        <v>24</v>
      </c>
      <c r="L164" s="3" t="s">
        <v>25</v>
      </c>
      <c r="M164" s="4">
        <v>2015</v>
      </c>
      <c r="N164" s="5">
        <v>6222248.5499999998</v>
      </c>
      <c r="O164" s="5"/>
      <c r="P164" s="5">
        <v>1941376.03</v>
      </c>
      <c r="Q164" s="58">
        <f t="shared" si="6"/>
        <v>4280872.5199999996</v>
      </c>
      <c r="R164" s="3" t="s">
        <v>47</v>
      </c>
      <c r="S164" s="4">
        <v>1036</v>
      </c>
      <c r="T164" s="4">
        <v>576</v>
      </c>
      <c r="U164" s="4">
        <v>1.8</v>
      </c>
      <c r="V164" s="5">
        <v>11191405.380000001</v>
      </c>
      <c r="W164" s="58">
        <f t="shared" si="7"/>
        <v>4692204.369533903</v>
      </c>
    </row>
    <row r="165" spans="1:23">
      <c r="A165" s="3" t="s">
        <v>17</v>
      </c>
      <c r="B165" s="3" t="s">
        <v>18</v>
      </c>
      <c r="C165" s="3" t="s">
        <v>19</v>
      </c>
      <c r="D165" s="3" t="s">
        <v>20</v>
      </c>
      <c r="E165" s="3" t="s">
        <v>21</v>
      </c>
      <c r="F165" s="70" t="s">
        <v>487</v>
      </c>
      <c r="G165" s="3" t="s">
        <v>63</v>
      </c>
      <c r="H165" s="58" t="str">
        <f t="shared" si="8"/>
        <v>383</v>
      </c>
      <c r="I165" s="59">
        <f>_xlfn.XLOOKUP(H165,'A6.2-Rate Base RCND Plant'!C:C,'A6.2-Rate Base RCND Plant'!F:F,"ERROR")</f>
        <v>0.50413956378429226</v>
      </c>
      <c r="J165" s="3" t="s">
        <v>23</v>
      </c>
      <c r="K165" s="3" t="s">
        <v>24</v>
      </c>
      <c r="L165" s="3" t="s">
        <v>25</v>
      </c>
      <c r="M165" s="4">
        <v>2014</v>
      </c>
      <c r="N165" s="5">
        <v>172293.72</v>
      </c>
      <c r="O165" s="5"/>
      <c r="P165" s="5">
        <v>58420.45</v>
      </c>
      <c r="Q165" s="58">
        <f t="shared" si="6"/>
        <v>113873.27</v>
      </c>
      <c r="R165" s="3" t="s">
        <v>64</v>
      </c>
      <c r="S165" s="4">
        <v>954</v>
      </c>
      <c r="T165" s="4">
        <v>454</v>
      </c>
      <c r="U165" s="4">
        <v>2.1</v>
      </c>
      <c r="V165" s="5">
        <v>362044.51</v>
      </c>
      <c r="W165" s="58">
        <f t="shared" si="7"/>
        <v>182520.96134189784</v>
      </c>
    </row>
    <row r="166" spans="1:23">
      <c r="A166" s="3" t="s">
        <v>17</v>
      </c>
      <c r="B166" s="3" t="s">
        <v>18</v>
      </c>
      <c r="C166" s="3" t="s">
        <v>19</v>
      </c>
      <c r="D166" s="3" t="s">
        <v>20</v>
      </c>
      <c r="E166" s="3" t="s">
        <v>21</v>
      </c>
      <c r="F166" s="70" t="s">
        <v>487</v>
      </c>
      <c r="G166" s="3" t="s">
        <v>27</v>
      </c>
      <c r="H166" s="58" t="str">
        <f t="shared" si="8"/>
        <v>381</v>
      </c>
      <c r="I166" s="59">
        <f>_xlfn.XLOOKUP(H166,'A6.2-Rate Base RCND Plant'!C:C,'A6.2-Rate Base RCND Plant'!F:F,"ERROR")</f>
        <v>0.1701755990530332</v>
      </c>
      <c r="J166" s="3" t="s">
        <v>23</v>
      </c>
      <c r="K166" s="3" t="s">
        <v>24</v>
      </c>
      <c r="L166" s="3" t="s">
        <v>25</v>
      </c>
      <c r="M166" s="4">
        <v>2015</v>
      </c>
      <c r="N166" s="5">
        <v>798409.67</v>
      </c>
      <c r="O166" s="5"/>
      <c r="P166" s="5">
        <v>142046.10999999999</v>
      </c>
      <c r="Q166" s="58">
        <f t="shared" si="6"/>
        <v>656363.56000000006</v>
      </c>
      <c r="R166" s="3" t="s">
        <v>28</v>
      </c>
      <c r="S166" s="4">
        <v>352</v>
      </c>
      <c r="T166" s="4">
        <v>372</v>
      </c>
      <c r="U166" s="4">
        <v>0.95</v>
      </c>
      <c r="V166" s="5">
        <v>755484.42</v>
      </c>
      <c r="W166" s="58">
        <f t="shared" si="7"/>
        <v>128565.01374873334</v>
      </c>
    </row>
    <row r="167" spans="1:23">
      <c r="A167" s="3" t="s">
        <v>17</v>
      </c>
      <c r="B167" s="3" t="s">
        <v>18</v>
      </c>
      <c r="C167" s="3" t="s">
        <v>19</v>
      </c>
      <c r="D167" s="3" t="s">
        <v>20</v>
      </c>
      <c r="E167" s="3" t="s">
        <v>21</v>
      </c>
      <c r="F167" s="70" t="s">
        <v>487</v>
      </c>
      <c r="G167" s="3" t="s">
        <v>22</v>
      </c>
      <c r="H167" s="58" t="str">
        <f t="shared" si="8"/>
        <v>384</v>
      </c>
      <c r="I167" s="59">
        <f>_xlfn.XLOOKUP(H167,'A6.2-Rate Base RCND Plant'!C:C,'A6.2-Rate Base RCND Plant'!F:F,"ERROR")</f>
        <v>0.35620879944303163</v>
      </c>
      <c r="J167" s="3" t="s">
        <v>23</v>
      </c>
      <c r="K167" s="3" t="s">
        <v>24</v>
      </c>
      <c r="L167" s="3" t="s">
        <v>25</v>
      </c>
      <c r="M167" s="4">
        <v>2014</v>
      </c>
      <c r="N167" s="5">
        <v>137648.26</v>
      </c>
      <c r="O167" s="5"/>
      <c r="P167" s="5">
        <v>44586.720000000001</v>
      </c>
      <c r="Q167" s="58">
        <f t="shared" si="6"/>
        <v>93061.540000000008</v>
      </c>
      <c r="R167" s="3" t="s">
        <v>26</v>
      </c>
      <c r="S167" s="4">
        <v>1947</v>
      </c>
      <c r="T167" s="4">
        <v>872</v>
      </c>
      <c r="U167" s="4">
        <v>2.23</v>
      </c>
      <c r="V167" s="5">
        <v>307340.78000000003</v>
      </c>
      <c r="W167" s="58">
        <f t="shared" si="7"/>
        <v>109477.49026368491</v>
      </c>
    </row>
    <row r="168" spans="1:23">
      <c r="A168" s="3" t="s">
        <v>17</v>
      </c>
      <c r="B168" s="3" t="s">
        <v>18</v>
      </c>
      <c r="C168" s="3" t="s">
        <v>19</v>
      </c>
      <c r="D168" s="3" t="s">
        <v>20</v>
      </c>
      <c r="E168" s="3" t="s">
        <v>21</v>
      </c>
      <c r="F168" s="70" t="s">
        <v>487</v>
      </c>
      <c r="G168" s="3" t="s">
        <v>55</v>
      </c>
      <c r="H168" s="58" t="str">
        <f t="shared" si="8"/>
        <v>379</v>
      </c>
      <c r="I168" s="59">
        <f>_xlfn.XLOOKUP(H168,'A6.2-Rate Base RCND Plant'!C:C,'A6.2-Rate Base RCND Plant'!F:F,"ERROR")</f>
        <v>0.3380707986361931</v>
      </c>
      <c r="J168" s="3" t="s">
        <v>23</v>
      </c>
      <c r="K168" s="3" t="s">
        <v>24</v>
      </c>
      <c r="L168" s="3" t="s">
        <v>25</v>
      </c>
      <c r="M168" s="4">
        <v>2014</v>
      </c>
      <c r="N168" s="5">
        <v>38915.949999999997</v>
      </c>
      <c r="O168" s="5"/>
      <c r="P168" s="5">
        <v>8242.17</v>
      </c>
      <c r="Q168" s="58">
        <f t="shared" si="6"/>
        <v>30673.78</v>
      </c>
      <c r="R168" s="3" t="s">
        <v>56</v>
      </c>
      <c r="S168" s="4">
        <v>1223</v>
      </c>
      <c r="T168" s="4">
        <v>669</v>
      </c>
      <c r="U168" s="4">
        <v>1.83</v>
      </c>
      <c r="V168" s="5">
        <v>71142.31</v>
      </c>
      <c r="W168" s="58">
        <f t="shared" si="7"/>
        <v>24051.137558523627</v>
      </c>
    </row>
    <row r="169" spans="1:23">
      <c r="A169" s="3" t="s">
        <v>17</v>
      </c>
      <c r="B169" s="3" t="s">
        <v>18</v>
      </c>
      <c r="C169" s="3" t="s">
        <v>19</v>
      </c>
      <c r="D169" s="3" t="s">
        <v>29</v>
      </c>
      <c r="E169" s="3" t="s">
        <v>21</v>
      </c>
      <c r="F169" s="70" t="s">
        <v>487</v>
      </c>
      <c r="G169" s="3" t="s">
        <v>70</v>
      </c>
      <c r="H169" s="58" t="str">
        <f t="shared" si="8"/>
        <v>391</v>
      </c>
      <c r="I169" s="59">
        <f>_xlfn.XLOOKUP(H169,'A6.2-Rate Base RCND Plant'!C:C,'A6.2-Rate Base RCND Plant'!F:F,"ERROR")</f>
        <v>0.55164661503469203</v>
      </c>
      <c r="J169" s="3" t="s">
        <v>71</v>
      </c>
      <c r="K169" s="3" t="s">
        <v>42</v>
      </c>
      <c r="L169" s="3" t="s">
        <v>43</v>
      </c>
      <c r="M169" s="4">
        <v>2014</v>
      </c>
      <c r="N169" s="5">
        <v>21952.91</v>
      </c>
      <c r="O169" s="5"/>
      <c r="P169" s="5">
        <v>20452.740000000002</v>
      </c>
      <c r="Q169" s="58">
        <f t="shared" si="6"/>
        <v>1500.1699999999983</v>
      </c>
      <c r="R169" s="3" t="s">
        <v>36</v>
      </c>
      <c r="S169" s="4">
        <v>1</v>
      </c>
      <c r="T169" s="4">
        <v>1</v>
      </c>
      <c r="U169" s="4">
        <v>1</v>
      </c>
      <c r="V169" s="5">
        <v>21952.91</v>
      </c>
      <c r="W169" s="58">
        <f t="shared" si="7"/>
        <v>12110.248491661241</v>
      </c>
    </row>
    <row r="170" spans="1:23">
      <c r="A170" s="3" t="s">
        <v>17</v>
      </c>
      <c r="B170" s="3" t="s">
        <v>18</v>
      </c>
      <c r="C170" s="3" t="s">
        <v>19</v>
      </c>
      <c r="D170" s="3" t="s">
        <v>29</v>
      </c>
      <c r="E170" s="3" t="s">
        <v>21</v>
      </c>
      <c r="F170" s="70" t="s">
        <v>487</v>
      </c>
      <c r="G170" s="3" t="s">
        <v>87</v>
      </c>
      <c r="H170" s="58" t="str">
        <f t="shared" si="8"/>
        <v>398</v>
      </c>
      <c r="I170" s="59">
        <f>_xlfn.XLOOKUP(H170,'A6.2-Rate Base RCND Plant'!C:C,'A6.2-Rate Base RCND Plant'!F:F,"ERROR")</f>
        <v>0.24374129646131953</v>
      </c>
      <c r="J170" s="3" t="s">
        <v>23</v>
      </c>
      <c r="K170" s="3" t="s">
        <v>37</v>
      </c>
      <c r="L170" s="3" t="s">
        <v>38</v>
      </c>
      <c r="M170" s="4">
        <v>2015</v>
      </c>
      <c r="N170" s="5">
        <v>4200</v>
      </c>
      <c r="O170" s="5"/>
      <c r="P170" s="5">
        <v>957.68</v>
      </c>
      <c r="Q170" s="58">
        <f t="shared" si="6"/>
        <v>3242.32</v>
      </c>
      <c r="R170" s="3" t="s">
        <v>36</v>
      </c>
      <c r="S170" s="4">
        <v>1</v>
      </c>
      <c r="T170" s="4">
        <v>1</v>
      </c>
      <c r="U170" s="4">
        <v>1</v>
      </c>
      <c r="V170" s="5">
        <v>4200</v>
      </c>
      <c r="W170" s="58">
        <f t="shared" si="7"/>
        <v>1023.7134451375421</v>
      </c>
    </row>
    <row r="171" spans="1:23">
      <c r="A171" s="3" t="s">
        <v>17</v>
      </c>
      <c r="B171" s="3" t="s">
        <v>18</v>
      </c>
      <c r="C171" s="3" t="s">
        <v>19</v>
      </c>
      <c r="D171" s="3" t="s">
        <v>29</v>
      </c>
      <c r="E171" s="3" t="s">
        <v>21</v>
      </c>
      <c r="F171" s="70" t="s">
        <v>487</v>
      </c>
      <c r="G171" s="3" t="s">
        <v>60</v>
      </c>
      <c r="H171" s="58" t="str">
        <f t="shared" si="8"/>
        <v>394</v>
      </c>
      <c r="I171" s="59">
        <f>_xlfn.XLOOKUP(H171,'A6.2-Rate Base RCND Plant'!C:C,'A6.2-Rate Base RCND Plant'!F:F,"ERROR")</f>
        <v>0.34726061264282393</v>
      </c>
      <c r="J171" s="3" t="s">
        <v>23</v>
      </c>
      <c r="K171" s="3" t="s">
        <v>73</v>
      </c>
      <c r="L171" s="3" t="s">
        <v>74</v>
      </c>
      <c r="M171" s="4">
        <v>2014</v>
      </c>
      <c r="N171" s="5">
        <v>8344.7199999999993</v>
      </c>
      <c r="O171" s="5"/>
      <c r="P171" s="5">
        <v>3990.44</v>
      </c>
      <c r="Q171" s="58">
        <f t="shared" si="6"/>
        <v>4354.2799999999988</v>
      </c>
      <c r="R171" s="3" t="s">
        <v>36</v>
      </c>
      <c r="S171" s="4">
        <v>1</v>
      </c>
      <c r="T171" s="4">
        <v>1</v>
      </c>
      <c r="U171" s="4">
        <v>1</v>
      </c>
      <c r="V171" s="5">
        <v>8344.7199999999993</v>
      </c>
      <c r="W171" s="58">
        <f t="shared" si="7"/>
        <v>2897.7925795328256</v>
      </c>
    </row>
    <row r="172" spans="1:23">
      <c r="A172" s="3" t="s">
        <v>17</v>
      </c>
      <c r="B172" s="3" t="s">
        <v>18</v>
      </c>
      <c r="C172" s="3" t="s">
        <v>19</v>
      </c>
      <c r="D172" s="3" t="s">
        <v>20</v>
      </c>
      <c r="E172" s="3" t="s">
        <v>21</v>
      </c>
      <c r="F172" s="70" t="s">
        <v>487</v>
      </c>
      <c r="G172" s="3" t="s">
        <v>80</v>
      </c>
      <c r="H172" s="58" t="str">
        <f t="shared" si="8"/>
        <v>385</v>
      </c>
      <c r="I172" s="59">
        <f>_xlfn.XLOOKUP(H172,'A6.2-Rate Base RCND Plant'!C:C,'A6.2-Rate Base RCND Plant'!F:F,"ERROR")</f>
        <v>0.39278890683516676</v>
      </c>
      <c r="J172" s="3" t="s">
        <v>23</v>
      </c>
      <c r="K172" s="3" t="s">
        <v>24</v>
      </c>
      <c r="L172" s="3" t="s">
        <v>25</v>
      </c>
      <c r="M172" s="4">
        <v>2015</v>
      </c>
      <c r="N172" s="5">
        <v>89303.43</v>
      </c>
      <c r="O172" s="5"/>
      <c r="P172" s="5">
        <v>27022.54</v>
      </c>
      <c r="Q172" s="58">
        <f t="shared" si="6"/>
        <v>62280.889999999992</v>
      </c>
      <c r="R172" s="3" t="s">
        <v>36</v>
      </c>
      <c r="S172" s="4">
        <v>1</v>
      </c>
      <c r="T172" s="4">
        <v>1</v>
      </c>
      <c r="U172" s="4">
        <v>1</v>
      </c>
      <c r="V172" s="5">
        <v>89303.43</v>
      </c>
      <c r="W172" s="58">
        <f t="shared" si="7"/>
        <v>35077.396646330832</v>
      </c>
    </row>
    <row r="173" spans="1:23">
      <c r="A173" s="3" t="s">
        <v>17</v>
      </c>
      <c r="B173" s="3" t="s">
        <v>18</v>
      </c>
      <c r="C173" s="3" t="s">
        <v>19</v>
      </c>
      <c r="D173" s="3" t="s">
        <v>29</v>
      </c>
      <c r="E173" s="3" t="s">
        <v>21</v>
      </c>
      <c r="F173" s="70" t="s">
        <v>487</v>
      </c>
      <c r="G173" s="3" t="s">
        <v>34</v>
      </c>
      <c r="H173" s="58" t="str">
        <f t="shared" si="8"/>
        <v>392</v>
      </c>
      <c r="I173" s="59">
        <f>_xlfn.XLOOKUP(H173,'A6.2-Rate Base RCND Plant'!C:C,'A6.2-Rate Base RCND Plant'!F:F,"ERROR")</f>
        <v>0.43183290679129122</v>
      </c>
      <c r="J173" s="3" t="s">
        <v>53</v>
      </c>
      <c r="K173" s="3" t="s">
        <v>24</v>
      </c>
      <c r="L173" s="3" t="s">
        <v>25</v>
      </c>
      <c r="M173" s="4">
        <v>2012</v>
      </c>
      <c r="N173" s="5">
        <v>192028.87</v>
      </c>
      <c r="O173" s="5"/>
      <c r="P173" s="5">
        <v>192028.87</v>
      </c>
      <c r="Q173" s="58">
        <f t="shared" si="6"/>
        <v>0</v>
      </c>
      <c r="R173" s="3" t="s">
        <v>36</v>
      </c>
      <c r="S173" s="4">
        <v>1</v>
      </c>
      <c r="T173" s="4">
        <v>1</v>
      </c>
      <c r="U173" s="4">
        <v>1</v>
      </c>
      <c r="V173" s="5">
        <v>192028.87</v>
      </c>
      <c r="W173" s="58">
        <f t="shared" si="7"/>
        <v>82924.385119946979</v>
      </c>
    </row>
    <row r="174" spans="1:23">
      <c r="A174" s="3" t="s">
        <v>17</v>
      </c>
      <c r="B174" s="3" t="s">
        <v>18</v>
      </c>
      <c r="C174" s="3" t="s">
        <v>19</v>
      </c>
      <c r="D174" s="3" t="s">
        <v>20</v>
      </c>
      <c r="E174" s="3" t="s">
        <v>21</v>
      </c>
      <c r="F174" s="70" t="s">
        <v>487</v>
      </c>
      <c r="G174" s="3" t="s">
        <v>46</v>
      </c>
      <c r="H174" s="58" t="str">
        <f t="shared" si="8"/>
        <v>380</v>
      </c>
      <c r="I174" s="59">
        <f>_xlfn.XLOOKUP(H174,'A6.2-Rate Base RCND Plant'!C:C,'A6.2-Rate Base RCND Plant'!F:F,"ERROR")</f>
        <v>0.41926855566498139</v>
      </c>
      <c r="J174" s="3" t="s">
        <v>23</v>
      </c>
      <c r="K174" s="3" t="s">
        <v>24</v>
      </c>
      <c r="L174" s="3" t="s">
        <v>25</v>
      </c>
      <c r="M174" s="4">
        <v>2009</v>
      </c>
      <c r="N174" s="5">
        <v>2887843.51</v>
      </c>
      <c r="O174" s="5"/>
      <c r="P174" s="5">
        <v>1557216.44</v>
      </c>
      <c r="Q174" s="58">
        <f t="shared" si="6"/>
        <v>1330627.0699999998</v>
      </c>
      <c r="R174" s="3" t="s">
        <v>47</v>
      </c>
      <c r="S174" s="4">
        <v>1036</v>
      </c>
      <c r="T174" s="4">
        <v>478</v>
      </c>
      <c r="U174" s="4">
        <v>2.17</v>
      </c>
      <c r="V174" s="5">
        <v>6259008.1100000003</v>
      </c>
      <c r="W174" s="58">
        <f t="shared" si="7"/>
        <v>2624205.290175105</v>
      </c>
    </row>
    <row r="175" spans="1:23">
      <c r="A175" s="3" t="s">
        <v>17</v>
      </c>
      <c r="B175" s="3" t="s">
        <v>18</v>
      </c>
      <c r="C175" s="3" t="s">
        <v>19</v>
      </c>
      <c r="D175" s="3" t="s">
        <v>29</v>
      </c>
      <c r="E175" s="3" t="s">
        <v>21</v>
      </c>
      <c r="F175" s="70" t="s">
        <v>487</v>
      </c>
      <c r="G175" s="3" t="s">
        <v>30</v>
      </c>
      <c r="H175" s="58" t="str">
        <f t="shared" si="8"/>
        <v>390</v>
      </c>
      <c r="I175" s="59">
        <f>_xlfn.XLOOKUP(H175,'A6.2-Rate Base RCND Plant'!C:C,'A6.2-Rate Base RCND Plant'!F:F,"ERROR")</f>
        <v>0.24904501540006124</v>
      </c>
      <c r="J175" s="3" t="s">
        <v>23</v>
      </c>
      <c r="K175" s="3" t="s">
        <v>42</v>
      </c>
      <c r="L175" s="3" t="s">
        <v>91</v>
      </c>
      <c r="M175" s="4">
        <v>2012</v>
      </c>
      <c r="N175" s="5">
        <v>17117.05</v>
      </c>
      <c r="O175" s="5"/>
      <c r="P175" s="5">
        <v>6320.25</v>
      </c>
      <c r="Q175" s="58">
        <f t="shared" si="6"/>
        <v>10796.8</v>
      </c>
      <c r="R175" s="3" t="s">
        <v>33</v>
      </c>
      <c r="S175" s="4">
        <v>675</v>
      </c>
      <c r="T175" s="4">
        <v>446</v>
      </c>
      <c r="U175" s="4">
        <v>1.51</v>
      </c>
      <c r="V175" s="5">
        <v>25905.85</v>
      </c>
      <c r="W175" s="58">
        <f t="shared" si="7"/>
        <v>6451.7228122016759</v>
      </c>
    </row>
    <row r="176" spans="1:23">
      <c r="A176" s="3" t="s">
        <v>17</v>
      </c>
      <c r="B176" s="3" t="s">
        <v>18</v>
      </c>
      <c r="C176" s="3" t="s">
        <v>19</v>
      </c>
      <c r="D176" s="3" t="s">
        <v>20</v>
      </c>
      <c r="E176" s="3" t="s">
        <v>21</v>
      </c>
      <c r="F176" s="70" t="s">
        <v>487</v>
      </c>
      <c r="G176" s="3" t="s">
        <v>46</v>
      </c>
      <c r="H176" s="58" t="str">
        <f t="shared" si="8"/>
        <v>380</v>
      </c>
      <c r="I176" s="59">
        <f>_xlfn.XLOOKUP(H176,'A6.2-Rate Base RCND Plant'!C:C,'A6.2-Rate Base RCND Plant'!F:F,"ERROR")</f>
        <v>0.41926855566498139</v>
      </c>
      <c r="J176" s="3" t="s">
        <v>23</v>
      </c>
      <c r="K176" s="3" t="s">
        <v>24</v>
      </c>
      <c r="L176" s="3" t="s">
        <v>25</v>
      </c>
      <c r="M176" s="4">
        <v>2005</v>
      </c>
      <c r="N176" s="5">
        <v>7812745.2199999997</v>
      </c>
      <c r="O176" s="5"/>
      <c r="P176" s="5">
        <v>5304772.29</v>
      </c>
      <c r="Q176" s="58">
        <f t="shared" si="6"/>
        <v>2507972.9299999997</v>
      </c>
      <c r="R176" s="3" t="s">
        <v>47</v>
      </c>
      <c r="S176" s="4">
        <v>1036</v>
      </c>
      <c r="T176" s="4">
        <v>422</v>
      </c>
      <c r="U176" s="4">
        <v>2.4500000000000002</v>
      </c>
      <c r="V176" s="5">
        <v>19180104.379999999</v>
      </c>
      <c r="W176" s="58">
        <f t="shared" si="7"/>
        <v>8041614.6609061826</v>
      </c>
    </row>
    <row r="177" spans="1:23">
      <c r="A177" s="3" t="s">
        <v>17</v>
      </c>
      <c r="B177" s="3" t="s">
        <v>18</v>
      </c>
      <c r="C177" s="3" t="s">
        <v>19</v>
      </c>
      <c r="D177" s="3" t="s">
        <v>20</v>
      </c>
      <c r="E177" s="3" t="s">
        <v>21</v>
      </c>
      <c r="F177" s="70" t="s">
        <v>487</v>
      </c>
      <c r="G177" s="3" t="s">
        <v>55</v>
      </c>
      <c r="H177" s="58" t="str">
        <f t="shared" si="8"/>
        <v>379</v>
      </c>
      <c r="I177" s="59">
        <f>_xlfn.XLOOKUP(H177,'A6.2-Rate Base RCND Plant'!C:C,'A6.2-Rate Base RCND Plant'!F:F,"ERROR")</f>
        <v>0.3380707986361931</v>
      </c>
      <c r="J177" s="3" t="s">
        <v>23</v>
      </c>
      <c r="K177" s="3" t="s">
        <v>24</v>
      </c>
      <c r="L177" s="3" t="s">
        <v>25</v>
      </c>
      <c r="M177" s="4">
        <v>2012</v>
      </c>
      <c r="N177" s="5">
        <v>98402.71</v>
      </c>
      <c r="O177" s="5"/>
      <c r="P177" s="5">
        <v>24164.92</v>
      </c>
      <c r="Q177" s="58">
        <f t="shared" si="6"/>
        <v>74237.790000000008</v>
      </c>
      <c r="R177" s="3" t="s">
        <v>56</v>
      </c>
      <c r="S177" s="4">
        <v>1223</v>
      </c>
      <c r="T177" s="4">
        <v>677</v>
      </c>
      <c r="U177" s="4">
        <v>1.81</v>
      </c>
      <c r="V177" s="5">
        <v>177764.42</v>
      </c>
      <c r="W177" s="58">
        <f t="shared" si="7"/>
        <v>60096.95943849966</v>
      </c>
    </row>
    <row r="178" spans="1:23">
      <c r="A178" s="3" t="s">
        <v>17</v>
      </c>
      <c r="B178" s="3" t="s">
        <v>18</v>
      </c>
      <c r="C178" s="3" t="s">
        <v>19</v>
      </c>
      <c r="D178" s="3" t="s">
        <v>29</v>
      </c>
      <c r="E178" s="3" t="s">
        <v>21</v>
      </c>
      <c r="F178" s="70" t="s">
        <v>487</v>
      </c>
      <c r="G178" s="3" t="s">
        <v>41</v>
      </c>
      <c r="H178" s="58" t="str">
        <f t="shared" si="8"/>
        <v>397</v>
      </c>
      <c r="I178" s="59">
        <f>_xlfn.XLOOKUP(H178,'A6.2-Rate Base RCND Plant'!C:C,'A6.2-Rate Base RCND Plant'!F:F,"ERROR")</f>
        <v>0.45288665983949944</v>
      </c>
      <c r="J178" s="3" t="s">
        <v>23</v>
      </c>
      <c r="K178" s="3" t="s">
        <v>37</v>
      </c>
      <c r="L178" s="3" t="s">
        <v>38</v>
      </c>
      <c r="M178" s="4">
        <v>2011</v>
      </c>
      <c r="N178" s="5">
        <v>8009.36</v>
      </c>
      <c r="O178" s="5"/>
      <c r="P178" s="5">
        <v>7910.84</v>
      </c>
      <c r="Q178" s="58">
        <f t="shared" si="6"/>
        <v>98.519999999999527</v>
      </c>
      <c r="R178" s="3" t="s">
        <v>36</v>
      </c>
      <c r="S178" s="4">
        <v>1</v>
      </c>
      <c r="T178" s="4">
        <v>1</v>
      </c>
      <c r="U178" s="4">
        <v>1</v>
      </c>
      <c r="V178" s="5">
        <v>8009.36</v>
      </c>
      <c r="W178" s="58">
        <f t="shared" si="7"/>
        <v>3627.3322978520932</v>
      </c>
    </row>
    <row r="179" spans="1:23">
      <c r="A179" s="3" t="s">
        <v>17</v>
      </c>
      <c r="B179" s="3" t="s">
        <v>18</v>
      </c>
      <c r="C179" s="3" t="s">
        <v>19</v>
      </c>
      <c r="D179" s="3" t="s">
        <v>29</v>
      </c>
      <c r="E179" s="3" t="s">
        <v>21</v>
      </c>
      <c r="F179" s="70" t="s">
        <v>487</v>
      </c>
      <c r="G179" s="3" t="s">
        <v>41</v>
      </c>
      <c r="H179" s="58" t="str">
        <f t="shared" si="8"/>
        <v>397</v>
      </c>
      <c r="I179" s="59">
        <f>_xlfn.XLOOKUP(H179,'A6.2-Rate Base RCND Plant'!C:C,'A6.2-Rate Base RCND Plant'!F:F,"ERROR")</f>
        <v>0.45288665983949944</v>
      </c>
      <c r="J179" s="3" t="s">
        <v>23</v>
      </c>
      <c r="K179" s="3" t="s">
        <v>49</v>
      </c>
      <c r="L179" s="3" t="s">
        <v>50</v>
      </c>
      <c r="M179" s="4">
        <v>2012</v>
      </c>
      <c r="N179" s="5">
        <v>62830.99</v>
      </c>
      <c r="O179" s="5"/>
      <c r="P179" s="5">
        <v>55181.23</v>
      </c>
      <c r="Q179" s="58">
        <f t="shared" si="6"/>
        <v>7649.7599999999948</v>
      </c>
      <c r="R179" s="3" t="s">
        <v>36</v>
      </c>
      <c r="S179" s="4">
        <v>1</v>
      </c>
      <c r="T179" s="4">
        <v>1</v>
      </c>
      <c r="U179" s="4">
        <v>1</v>
      </c>
      <c r="V179" s="5">
        <v>62830.99</v>
      </c>
      <c r="W179" s="58">
        <f t="shared" si="7"/>
        <v>28455.317195508989</v>
      </c>
    </row>
    <row r="180" spans="1:23">
      <c r="A180" s="3" t="s">
        <v>17</v>
      </c>
      <c r="B180" s="3" t="s">
        <v>18</v>
      </c>
      <c r="C180" s="3" t="s">
        <v>19</v>
      </c>
      <c r="D180" s="3" t="s">
        <v>29</v>
      </c>
      <c r="E180" s="3" t="s">
        <v>21</v>
      </c>
      <c r="F180" s="70" t="s">
        <v>487</v>
      </c>
      <c r="G180" s="3" t="s">
        <v>34</v>
      </c>
      <c r="H180" s="58" t="str">
        <f t="shared" si="8"/>
        <v>392</v>
      </c>
      <c r="I180" s="59">
        <f>_xlfn.XLOOKUP(H180,'A6.2-Rate Base RCND Plant'!C:C,'A6.2-Rate Base RCND Plant'!F:F,"ERROR")</f>
        <v>0.43183290679129122</v>
      </c>
      <c r="J180" s="3" t="s">
        <v>54</v>
      </c>
      <c r="K180" s="3" t="s">
        <v>24</v>
      </c>
      <c r="L180" s="3" t="s">
        <v>25</v>
      </c>
      <c r="M180" s="4">
        <v>2010</v>
      </c>
      <c r="N180" s="5">
        <v>163331.28</v>
      </c>
      <c r="O180" s="5"/>
      <c r="P180" s="5">
        <v>163331.28</v>
      </c>
      <c r="Q180" s="58">
        <f t="shared" si="6"/>
        <v>0</v>
      </c>
      <c r="R180" s="3" t="s">
        <v>36</v>
      </c>
      <c r="S180" s="4">
        <v>1</v>
      </c>
      <c r="T180" s="4">
        <v>1</v>
      </c>
      <c r="U180" s="4">
        <v>1</v>
      </c>
      <c r="V180" s="5">
        <v>163331.28</v>
      </c>
      <c r="W180" s="58">
        <f t="shared" si="7"/>
        <v>70531.82141234228</v>
      </c>
    </row>
    <row r="181" spans="1:23">
      <c r="A181" s="3" t="s">
        <v>17</v>
      </c>
      <c r="B181" s="3" t="s">
        <v>18</v>
      </c>
      <c r="C181" s="3" t="s">
        <v>19</v>
      </c>
      <c r="D181" s="3" t="s">
        <v>20</v>
      </c>
      <c r="E181" s="3" t="s">
        <v>21</v>
      </c>
      <c r="F181" s="70" t="s">
        <v>487</v>
      </c>
      <c r="G181" s="3" t="s">
        <v>55</v>
      </c>
      <c r="H181" s="58" t="str">
        <f t="shared" si="8"/>
        <v>379</v>
      </c>
      <c r="I181" s="59">
        <f>_xlfn.XLOOKUP(H181,'A6.2-Rate Base RCND Plant'!C:C,'A6.2-Rate Base RCND Plant'!F:F,"ERROR")</f>
        <v>0.3380707986361931</v>
      </c>
      <c r="J181" s="3" t="s">
        <v>23</v>
      </c>
      <c r="K181" s="3" t="s">
        <v>24</v>
      </c>
      <c r="L181" s="3" t="s">
        <v>25</v>
      </c>
      <c r="M181" s="4">
        <v>2011</v>
      </c>
      <c r="N181" s="5">
        <v>166208.57</v>
      </c>
      <c r="O181" s="5"/>
      <c r="P181" s="5">
        <v>43590.35</v>
      </c>
      <c r="Q181" s="58">
        <f t="shared" si="6"/>
        <v>122618.22</v>
      </c>
      <c r="R181" s="3" t="s">
        <v>56</v>
      </c>
      <c r="S181" s="4">
        <v>1223</v>
      </c>
      <c r="T181" s="4">
        <v>623</v>
      </c>
      <c r="U181" s="4">
        <v>1.96</v>
      </c>
      <c r="V181" s="5">
        <v>326281.03000000003</v>
      </c>
      <c r="W181" s="58">
        <f t="shared" si="7"/>
        <v>110306.08839193969</v>
      </c>
    </row>
    <row r="182" spans="1:23">
      <c r="A182" s="3" t="s">
        <v>17</v>
      </c>
      <c r="B182" s="3" t="s">
        <v>18</v>
      </c>
      <c r="C182" s="3" t="s">
        <v>19</v>
      </c>
      <c r="D182" s="3" t="s">
        <v>20</v>
      </c>
      <c r="E182" s="3" t="s">
        <v>21</v>
      </c>
      <c r="F182" s="70" t="s">
        <v>487</v>
      </c>
      <c r="G182" s="3" t="s">
        <v>80</v>
      </c>
      <c r="H182" s="58" t="str">
        <f t="shared" si="8"/>
        <v>385</v>
      </c>
      <c r="I182" s="59">
        <f>_xlfn.XLOOKUP(H182,'A6.2-Rate Base RCND Plant'!C:C,'A6.2-Rate Base RCND Plant'!F:F,"ERROR")</f>
        <v>0.39278890683516676</v>
      </c>
      <c r="J182" s="3" t="s">
        <v>23</v>
      </c>
      <c r="K182" s="3" t="s">
        <v>24</v>
      </c>
      <c r="L182" s="3" t="s">
        <v>25</v>
      </c>
      <c r="M182" s="4">
        <v>2004</v>
      </c>
      <c r="N182" s="5">
        <v>51257.7</v>
      </c>
      <c r="O182" s="5"/>
      <c r="P182" s="5">
        <v>33904.31</v>
      </c>
      <c r="Q182" s="58">
        <f t="shared" si="6"/>
        <v>17353.39</v>
      </c>
      <c r="R182" s="3" t="s">
        <v>36</v>
      </c>
      <c r="S182" s="4">
        <v>1</v>
      </c>
      <c r="T182" s="4">
        <v>1</v>
      </c>
      <c r="U182" s="4">
        <v>1</v>
      </c>
      <c r="V182" s="5">
        <v>51257.7</v>
      </c>
      <c r="W182" s="58">
        <f t="shared" si="7"/>
        <v>20133.455949884927</v>
      </c>
    </row>
    <row r="183" spans="1:23">
      <c r="A183" s="3" t="s">
        <v>17</v>
      </c>
      <c r="B183" s="3" t="s">
        <v>18</v>
      </c>
      <c r="C183" s="3" t="s">
        <v>19</v>
      </c>
      <c r="D183" s="3" t="s">
        <v>29</v>
      </c>
      <c r="E183" s="3" t="s">
        <v>21</v>
      </c>
      <c r="F183" s="70" t="s">
        <v>487</v>
      </c>
      <c r="G183" s="3" t="s">
        <v>60</v>
      </c>
      <c r="H183" s="58" t="str">
        <f t="shared" si="8"/>
        <v>394</v>
      </c>
      <c r="I183" s="59">
        <f>_xlfn.XLOOKUP(H183,'A6.2-Rate Base RCND Plant'!C:C,'A6.2-Rate Base RCND Plant'!F:F,"ERROR")</f>
        <v>0.34726061264282393</v>
      </c>
      <c r="J183" s="3" t="s">
        <v>23</v>
      </c>
      <c r="K183" s="3" t="s">
        <v>49</v>
      </c>
      <c r="L183" s="3" t="s">
        <v>50</v>
      </c>
      <c r="M183" s="4">
        <v>2014</v>
      </c>
      <c r="N183" s="5">
        <v>9004.59</v>
      </c>
      <c r="O183" s="5"/>
      <c r="P183" s="5">
        <v>4030.22</v>
      </c>
      <c r="Q183" s="58">
        <f t="shared" si="6"/>
        <v>4974.3700000000008</v>
      </c>
      <c r="R183" s="3" t="s">
        <v>36</v>
      </c>
      <c r="S183" s="4">
        <v>1</v>
      </c>
      <c r="T183" s="4">
        <v>1</v>
      </c>
      <c r="U183" s="4">
        <v>1</v>
      </c>
      <c r="V183" s="5">
        <v>9004.59</v>
      </c>
      <c r="W183" s="58">
        <f t="shared" si="7"/>
        <v>3126.9394399974458</v>
      </c>
    </row>
    <row r="184" spans="1:23">
      <c r="A184" s="3" t="s">
        <v>17</v>
      </c>
      <c r="B184" s="3" t="s">
        <v>18</v>
      </c>
      <c r="C184" s="3" t="s">
        <v>19</v>
      </c>
      <c r="D184" s="3" t="s">
        <v>20</v>
      </c>
      <c r="E184" s="3" t="s">
        <v>21</v>
      </c>
      <c r="F184" s="70" t="s">
        <v>487</v>
      </c>
      <c r="G184" s="3" t="s">
        <v>61</v>
      </c>
      <c r="H184" s="58" t="str">
        <f t="shared" si="8"/>
        <v>376</v>
      </c>
      <c r="I184" s="59">
        <f>_xlfn.XLOOKUP(H184,'A6.2-Rate Base RCND Plant'!C:C,'A6.2-Rate Base RCND Plant'!F:F,"ERROR")</f>
        <v>0.40359779215499247</v>
      </c>
      <c r="J184" s="3" t="s">
        <v>23</v>
      </c>
      <c r="K184" s="3" t="s">
        <v>24</v>
      </c>
      <c r="L184" s="3" t="s">
        <v>25</v>
      </c>
      <c r="M184" s="4">
        <v>1994</v>
      </c>
      <c r="N184" s="5">
        <v>3684878.49</v>
      </c>
      <c r="O184" s="5"/>
      <c r="P184" s="5">
        <v>2569828.44</v>
      </c>
      <c r="Q184" s="58">
        <f t="shared" si="6"/>
        <v>1115050.0500000003</v>
      </c>
      <c r="R184" s="3" t="s">
        <v>62</v>
      </c>
      <c r="S184" s="4">
        <v>1688</v>
      </c>
      <c r="T184" s="4">
        <v>295</v>
      </c>
      <c r="U184" s="4">
        <v>5.72</v>
      </c>
      <c r="V184" s="5">
        <v>21084999.629999999</v>
      </c>
      <c r="W184" s="58">
        <f t="shared" si="7"/>
        <v>8509859.2982568331</v>
      </c>
    </row>
    <row r="185" spans="1:23">
      <c r="A185" s="3" t="s">
        <v>17</v>
      </c>
      <c r="B185" s="3" t="s">
        <v>18</v>
      </c>
      <c r="C185" s="3" t="s">
        <v>19</v>
      </c>
      <c r="D185" s="3" t="s">
        <v>20</v>
      </c>
      <c r="E185" s="3" t="s">
        <v>21</v>
      </c>
      <c r="F185" s="70" t="s">
        <v>487</v>
      </c>
      <c r="G185" s="3" t="s">
        <v>61</v>
      </c>
      <c r="H185" s="58" t="str">
        <f t="shared" si="8"/>
        <v>376</v>
      </c>
      <c r="I185" s="59">
        <f>_xlfn.XLOOKUP(H185,'A6.2-Rate Base RCND Plant'!C:C,'A6.2-Rate Base RCND Plant'!F:F,"ERROR")</f>
        <v>0.40359779215499247</v>
      </c>
      <c r="J185" s="3" t="s">
        <v>23</v>
      </c>
      <c r="K185" s="3" t="s">
        <v>24</v>
      </c>
      <c r="L185" s="3" t="s">
        <v>25</v>
      </c>
      <c r="M185" s="4">
        <v>1989</v>
      </c>
      <c r="N185" s="5">
        <v>1302283.71</v>
      </c>
      <c r="O185" s="5"/>
      <c r="P185" s="5">
        <v>1017933.53</v>
      </c>
      <c r="Q185" s="58">
        <f t="shared" si="6"/>
        <v>284350.17999999993</v>
      </c>
      <c r="R185" s="3" t="s">
        <v>62</v>
      </c>
      <c r="S185" s="4">
        <v>1688</v>
      </c>
      <c r="T185" s="4">
        <v>279</v>
      </c>
      <c r="U185" s="4">
        <v>6.05</v>
      </c>
      <c r="V185" s="5">
        <v>7879049.8300000001</v>
      </c>
      <c r="W185" s="58">
        <f t="shared" si="7"/>
        <v>3179967.115667169</v>
      </c>
    </row>
    <row r="186" spans="1:23">
      <c r="A186" s="3" t="s">
        <v>17</v>
      </c>
      <c r="B186" s="3" t="s">
        <v>18</v>
      </c>
      <c r="C186" s="3" t="s">
        <v>19</v>
      </c>
      <c r="D186" s="3" t="s">
        <v>20</v>
      </c>
      <c r="E186" s="3" t="s">
        <v>21</v>
      </c>
      <c r="F186" s="70" t="s">
        <v>487</v>
      </c>
      <c r="G186" s="3" t="s">
        <v>61</v>
      </c>
      <c r="H186" s="58" t="str">
        <f t="shared" si="8"/>
        <v>376</v>
      </c>
      <c r="I186" s="59">
        <f>_xlfn.XLOOKUP(H186,'A6.2-Rate Base RCND Plant'!C:C,'A6.2-Rate Base RCND Plant'!F:F,"ERROR")</f>
        <v>0.40359779215499247</v>
      </c>
      <c r="J186" s="3" t="s">
        <v>23</v>
      </c>
      <c r="K186" s="3" t="s">
        <v>24</v>
      </c>
      <c r="L186" s="3" t="s">
        <v>25</v>
      </c>
      <c r="M186" s="4">
        <v>1967</v>
      </c>
      <c r="N186" s="5">
        <v>67137.41</v>
      </c>
      <c r="O186" s="5"/>
      <c r="P186" s="5">
        <v>65102.080000000002</v>
      </c>
      <c r="Q186" s="58">
        <f t="shared" si="6"/>
        <v>2035.3300000000017</v>
      </c>
      <c r="R186" s="3" t="s">
        <v>62</v>
      </c>
      <c r="S186" s="4">
        <v>1688</v>
      </c>
      <c r="T186" s="4">
        <v>88</v>
      </c>
      <c r="U186" s="4">
        <v>19.18</v>
      </c>
      <c r="V186" s="5">
        <v>1287817.5900000001</v>
      </c>
      <c r="W186" s="58">
        <f t="shared" si="7"/>
        <v>519760.33602236334</v>
      </c>
    </row>
    <row r="187" spans="1:23">
      <c r="A187" s="3" t="s">
        <v>17</v>
      </c>
      <c r="B187" s="3" t="s">
        <v>18</v>
      </c>
      <c r="C187" s="3" t="s">
        <v>19</v>
      </c>
      <c r="D187" s="3" t="s">
        <v>20</v>
      </c>
      <c r="E187" s="3" t="s">
        <v>21</v>
      </c>
      <c r="F187" s="70" t="s">
        <v>487</v>
      </c>
      <c r="G187" s="3" t="s">
        <v>61</v>
      </c>
      <c r="H187" s="58" t="str">
        <f t="shared" si="8"/>
        <v>376</v>
      </c>
      <c r="I187" s="59">
        <f>_xlfn.XLOOKUP(H187,'A6.2-Rate Base RCND Plant'!C:C,'A6.2-Rate Base RCND Plant'!F:F,"ERROR")</f>
        <v>0.40359779215499247</v>
      </c>
      <c r="J187" s="3" t="s">
        <v>23</v>
      </c>
      <c r="K187" s="3" t="s">
        <v>24</v>
      </c>
      <c r="L187" s="3" t="s">
        <v>25</v>
      </c>
      <c r="M187" s="4">
        <v>1970</v>
      </c>
      <c r="N187" s="5">
        <v>223.62</v>
      </c>
      <c r="O187" s="5"/>
      <c r="P187" s="5">
        <v>214.44</v>
      </c>
      <c r="Q187" s="58">
        <f t="shared" si="6"/>
        <v>9.1800000000000068</v>
      </c>
      <c r="R187" s="3" t="s">
        <v>62</v>
      </c>
      <c r="S187" s="4">
        <v>1688</v>
      </c>
      <c r="T187" s="4">
        <v>94</v>
      </c>
      <c r="U187" s="4">
        <v>17.96</v>
      </c>
      <c r="V187" s="5">
        <v>4015.64</v>
      </c>
      <c r="W187" s="58">
        <f t="shared" si="7"/>
        <v>1620.703438089274</v>
      </c>
    </row>
    <row r="188" spans="1:23">
      <c r="A188" s="3" t="s">
        <v>17</v>
      </c>
      <c r="B188" s="3" t="s">
        <v>18</v>
      </c>
      <c r="C188" s="3" t="s">
        <v>19</v>
      </c>
      <c r="D188" s="3" t="s">
        <v>20</v>
      </c>
      <c r="E188" s="3" t="s">
        <v>21</v>
      </c>
      <c r="F188" s="70" t="s">
        <v>487</v>
      </c>
      <c r="G188" s="3" t="s">
        <v>61</v>
      </c>
      <c r="H188" s="58" t="str">
        <f t="shared" si="8"/>
        <v>376</v>
      </c>
      <c r="I188" s="59">
        <f>_xlfn.XLOOKUP(H188,'A6.2-Rate Base RCND Plant'!C:C,'A6.2-Rate Base RCND Plant'!F:F,"ERROR")</f>
        <v>0.40359779215499247</v>
      </c>
      <c r="J188" s="3" t="s">
        <v>23</v>
      </c>
      <c r="K188" s="3" t="s">
        <v>24</v>
      </c>
      <c r="L188" s="3" t="s">
        <v>25</v>
      </c>
      <c r="M188" s="4">
        <v>1980</v>
      </c>
      <c r="N188" s="5">
        <v>322733.84000000003</v>
      </c>
      <c r="O188" s="5"/>
      <c r="P188" s="5">
        <v>287411.46999999997</v>
      </c>
      <c r="Q188" s="58">
        <f t="shared" si="6"/>
        <v>35322.370000000054</v>
      </c>
      <c r="R188" s="3" t="s">
        <v>62</v>
      </c>
      <c r="S188" s="4">
        <v>1688</v>
      </c>
      <c r="T188" s="4">
        <v>205</v>
      </c>
      <c r="U188" s="4">
        <v>8.23</v>
      </c>
      <c r="V188" s="5">
        <v>2657437.67</v>
      </c>
      <c r="W188" s="58">
        <f t="shared" si="7"/>
        <v>1072535.9764015074</v>
      </c>
    </row>
    <row r="189" spans="1:23">
      <c r="A189" s="3" t="s">
        <v>17</v>
      </c>
      <c r="B189" s="3" t="s">
        <v>18</v>
      </c>
      <c r="C189" s="3" t="s">
        <v>19</v>
      </c>
      <c r="D189" s="3" t="s">
        <v>20</v>
      </c>
      <c r="E189" s="3" t="s">
        <v>21</v>
      </c>
      <c r="F189" s="70" t="s">
        <v>487</v>
      </c>
      <c r="G189" s="3" t="s">
        <v>61</v>
      </c>
      <c r="H189" s="58" t="str">
        <f t="shared" si="8"/>
        <v>376</v>
      </c>
      <c r="I189" s="59">
        <f>_xlfn.XLOOKUP(H189,'A6.2-Rate Base RCND Plant'!C:C,'A6.2-Rate Base RCND Plant'!F:F,"ERROR")</f>
        <v>0.40359779215499247</v>
      </c>
      <c r="J189" s="3" t="s">
        <v>23</v>
      </c>
      <c r="K189" s="3" t="s">
        <v>24</v>
      </c>
      <c r="L189" s="3" t="s">
        <v>25</v>
      </c>
      <c r="M189" s="4">
        <v>1966</v>
      </c>
      <c r="N189" s="5">
        <v>72463.33</v>
      </c>
      <c r="O189" s="5"/>
      <c r="P189" s="5">
        <v>70487.23</v>
      </c>
      <c r="Q189" s="58">
        <f t="shared" si="6"/>
        <v>1976.1000000000058</v>
      </c>
      <c r="R189" s="3" t="s">
        <v>62</v>
      </c>
      <c r="S189" s="4">
        <v>1688</v>
      </c>
      <c r="T189" s="4">
        <v>87</v>
      </c>
      <c r="U189" s="4">
        <v>19.399999999999999</v>
      </c>
      <c r="V189" s="5">
        <v>1405955.18</v>
      </c>
      <c r="W189" s="58">
        <f t="shared" si="7"/>
        <v>567440.40651687502</v>
      </c>
    </row>
    <row r="190" spans="1:23">
      <c r="A190" s="3" t="s">
        <v>17</v>
      </c>
      <c r="B190" s="3" t="s">
        <v>18</v>
      </c>
      <c r="C190" s="3" t="s">
        <v>19</v>
      </c>
      <c r="D190" s="3" t="s">
        <v>20</v>
      </c>
      <c r="E190" s="3" t="s">
        <v>21</v>
      </c>
      <c r="F190" s="70" t="s">
        <v>487</v>
      </c>
      <c r="G190" s="3" t="s">
        <v>55</v>
      </c>
      <c r="H190" s="58" t="str">
        <f t="shared" si="8"/>
        <v>379</v>
      </c>
      <c r="I190" s="59">
        <f>_xlfn.XLOOKUP(H190,'A6.2-Rate Base RCND Plant'!C:C,'A6.2-Rate Base RCND Plant'!F:F,"ERROR")</f>
        <v>0.3380707986361931</v>
      </c>
      <c r="J190" s="3" t="s">
        <v>23</v>
      </c>
      <c r="K190" s="3" t="s">
        <v>24</v>
      </c>
      <c r="L190" s="3" t="s">
        <v>25</v>
      </c>
      <c r="M190" s="4">
        <v>1991</v>
      </c>
      <c r="N190" s="5">
        <v>31434.61</v>
      </c>
      <c r="O190" s="5"/>
      <c r="P190" s="5">
        <v>17657.91</v>
      </c>
      <c r="Q190" s="58">
        <f t="shared" si="6"/>
        <v>13776.7</v>
      </c>
      <c r="R190" s="3" t="s">
        <v>56</v>
      </c>
      <c r="S190" s="4">
        <v>1223</v>
      </c>
      <c r="T190" s="4">
        <v>280</v>
      </c>
      <c r="U190" s="4">
        <v>4.37</v>
      </c>
      <c r="V190" s="5">
        <v>137301.89000000001</v>
      </c>
      <c r="W190" s="58">
        <f t="shared" si="7"/>
        <v>46417.759606558742</v>
      </c>
    </row>
    <row r="191" spans="1:23">
      <c r="A191" s="3" t="s">
        <v>17</v>
      </c>
      <c r="B191" s="3" t="s">
        <v>18</v>
      </c>
      <c r="C191" s="3" t="s">
        <v>19</v>
      </c>
      <c r="D191" s="3" t="s">
        <v>20</v>
      </c>
      <c r="E191" s="3" t="s">
        <v>21</v>
      </c>
      <c r="F191" s="70" t="s">
        <v>487</v>
      </c>
      <c r="G191" s="3" t="s">
        <v>46</v>
      </c>
      <c r="H191" s="58" t="str">
        <f t="shared" si="8"/>
        <v>380</v>
      </c>
      <c r="I191" s="59">
        <f>_xlfn.XLOOKUP(H191,'A6.2-Rate Base RCND Plant'!C:C,'A6.2-Rate Base RCND Plant'!F:F,"ERROR")</f>
        <v>0.41926855566498139</v>
      </c>
      <c r="J191" s="3" t="s">
        <v>23</v>
      </c>
      <c r="K191" s="3" t="s">
        <v>24</v>
      </c>
      <c r="L191" s="3" t="s">
        <v>25</v>
      </c>
      <c r="M191" s="4">
        <v>1987</v>
      </c>
      <c r="N191" s="5">
        <v>491900.43</v>
      </c>
      <c r="O191" s="5"/>
      <c r="P191" s="5">
        <v>480485.27</v>
      </c>
      <c r="Q191" s="58">
        <f t="shared" si="6"/>
        <v>11415.159999999974</v>
      </c>
      <c r="R191" s="3" t="s">
        <v>47</v>
      </c>
      <c r="S191" s="4">
        <v>1036</v>
      </c>
      <c r="T191" s="4">
        <v>241</v>
      </c>
      <c r="U191" s="4">
        <v>4.3</v>
      </c>
      <c r="V191" s="5">
        <v>2114559.52</v>
      </c>
      <c r="W191" s="58">
        <f t="shared" si="7"/>
        <v>886568.31581803632</v>
      </c>
    </row>
    <row r="192" spans="1:23">
      <c r="A192" s="3" t="s">
        <v>17</v>
      </c>
      <c r="B192" s="3" t="s">
        <v>18</v>
      </c>
      <c r="C192" s="3" t="s">
        <v>19</v>
      </c>
      <c r="D192" s="3" t="s">
        <v>20</v>
      </c>
      <c r="E192" s="3" t="s">
        <v>21</v>
      </c>
      <c r="F192" s="70" t="s">
        <v>487</v>
      </c>
      <c r="G192" s="3" t="s">
        <v>46</v>
      </c>
      <c r="H192" s="58" t="str">
        <f t="shared" si="8"/>
        <v>380</v>
      </c>
      <c r="I192" s="59">
        <f>_xlfn.XLOOKUP(H192,'A6.2-Rate Base RCND Plant'!C:C,'A6.2-Rate Base RCND Plant'!F:F,"ERROR")</f>
        <v>0.41926855566498139</v>
      </c>
      <c r="J192" s="3" t="s">
        <v>23</v>
      </c>
      <c r="K192" s="3" t="s">
        <v>24</v>
      </c>
      <c r="L192" s="3" t="s">
        <v>25</v>
      </c>
      <c r="M192" s="4">
        <v>1974</v>
      </c>
      <c r="N192" s="5">
        <v>144815.57999999999</v>
      </c>
      <c r="O192" s="5"/>
      <c r="P192" s="5">
        <v>144624.78</v>
      </c>
      <c r="Q192" s="58">
        <f t="shared" si="6"/>
        <v>190.79999999998836</v>
      </c>
      <c r="R192" s="3" t="s">
        <v>47</v>
      </c>
      <c r="S192" s="4">
        <v>1036</v>
      </c>
      <c r="T192" s="4">
        <v>113</v>
      </c>
      <c r="U192" s="4">
        <v>9.17</v>
      </c>
      <c r="V192" s="5">
        <v>1327689.74</v>
      </c>
      <c r="W192" s="58">
        <f t="shared" si="7"/>
        <v>556658.5596610147</v>
      </c>
    </row>
    <row r="193" spans="1:23">
      <c r="A193" s="3" t="s">
        <v>17</v>
      </c>
      <c r="B193" s="3" t="s">
        <v>18</v>
      </c>
      <c r="C193" s="3" t="s">
        <v>19</v>
      </c>
      <c r="D193" s="3" t="s">
        <v>20</v>
      </c>
      <c r="E193" s="3" t="s">
        <v>21</v>
      </c>
      <c r="F193" s="70" t="s">
        <v>487</v>
      </c>
      <c r="G193" s="3" t="s">
        <v>55</v>
      </c>
      <c r="H193" s="58" t="str">
        <f t="shared" si="8"/>
        <v>379</v>
      </c>
      <c r="I193" s="59">
        <f>_xlfn.XLOOKUP(H193,'A6.2-Rate Base RCND Plant'!C:C,'A6.2-Rate Base RCND Plant'!F:F,"ERROR")</f>
        <v>0.3380707986361931</v>
      </c>
      <c r="J193" s="3" t="s">
        <v>23</v>
      </c>
      <c r="K193" s="3" t="s">
        <v>24</v>
      </c>
      <c r="L193" s="3" t="s">
        <v>25</v>
      </c>
      <c r="M193" s="4">
        <v>1977</v>
      </c>
      <c r="N193" s="5">
        <v>15443.71</v>
      </c>
      <c r="O193" s="5"/>
      <c r="P193" s="5">
        <v>11142.51</v>
      </c>
      <c r="Q193" s="58">
        <f t="shared" si="6"/>
        <v>4301.1999999999989</v>
      </c>
      <c r="R193" s="3" t="s">
        <v>56</v>
      </c>
      <c r="S193" s="4">
        <v>1223</v>
      </c>
      <c r="T193" s="4">
        <v>157</v>
      </c>
      <c r="U193" s="4">
        <v>7.79</v>
      </c>
      <c r="V193" s="5">
        <v>120303.55</v>
      </c>
      <c r="W193" s="58">
        <f t="shared" si="7"/>
        <v>40671.117227269191</v>
      </c>
    </row>
    <row r="194" spans="1:23">
      <c r="A194" s="3" t="s">
        <v>17</v>
      </c>
      <c r="B194" s="3" t="s">
        <v>18</v>
      </c>
      <c r="C194" s="3" t="s">
        <v>19</v>
      </c>
      <c r="D194" s="3" t="s">
        <v>20</v>
      </c>
      <c r="E194" s="3" t="s">
        <v>21</v>
      </c>
      <c r="F194" s="70" t="s">
        <v>487</v>
      </c>
      <c r="G194" s="3" t="s">
        <v>61</v>
      </c>
      <c r="H194" s="58" t="str">
        <f t="shared" si="8"/>
        <v>376</v>
      </c>
      <c r="I194" s="59">
        <f>_xlfn.XLOOKUP(H194,'A6.2-Rate Base RCND Plant'!C:C,'A6.2-Rate Base RCND Plant'!F:F,"ERROR")</f>
        <v>0.40359779215499247</v>
      </c>
      <c r="J194" s="3" t="s">
        <v>23</v>
      </c>
      <c r="K194" s="3" t="s">
        <v>24</v>
      </c>
      <c r="L194" s="3" t="s">
        <v>25</v>
      </c>
      <c r="M194" s="4">
        <v>1976</v>
      </c>
      <c r="N194" s="5">
        <v>134334.28</v>
      </c>
      <c r="O194" s="5"/>
      <c r="P194" s="5">
        <v>124052.95</v>
      </c>
      <c r="Q194" s="58">
        <f t="shared" ref="Q194:Q257" si="9">N194-P194</f>
        <v>10281.330000000002</v>
      </c>
      <c r="R194" s="3" t="s">
        <v>62</v>
      </c>
      <c r="S194" s="4">
        <v>1688</v>
      </c>
      <c r="T194" s="4">
        <v>163</v>
      </c>
      <c r="U194" s="4">
        <v>10.36</v>
      </c>
      <c r="V194" s="5">
        <v>1391142.73</v>
      </c>
      <c r="W194" s="58">
        <f t="shared" ref="W194:W257" si="10">I194*V194</f>
        <v>561462.13440046879</v>
      </c>
    </row>
    <row r="195" spans="1:23">
      <c r="A195" s="3" t="s">
        <v>17</v>
      </c>
      <c r="B195" s="3" t="s">
        <v>18</v>
      </c>
      <c r="C195" s="3" t="s">
        <v>19</v>
      </c>
      <c r="D195" s="3" t="s">
        <v>20</v>
      </c>
      <c r="E195" s="3" t="s">
        <v>21</v>
      </c>
      <c r="F195" s="70" t="s">
        <v>487</v>
      </c>
      <c r="G195" s="3" t="s">
        <v>61</v>
      </c>
      <c r="H195" s="58" t="str">
        <f t="shared" ref="H195:H258" si="11">MID(G195,2,3)</f>
        <v>376</v>
      </c>
      <c r="I195" s="59">
        <f>_xlfn.XLOOKUP(H195,'A6.2-Rate Base RCND Plant'!C:C,'A6.2-Rate Base RCND Plant'!F:F,"ERROR")</f>
        <v>0.40359779215499247</v>
      </c>
      <c r="J195" s="3" t="s">
        <v>23</v>
      </c>
      <c r="K195" s="3" t="s">
        <v>24</v>
      </c>
      <c r="L195" s="3" t="s">
        <v>25</v>
      </c>
      <c r="M195" s="4">
        <v>1984</v>
      </c>
      <c r="N195" s="5">
        <v>491419.92</v>
      </c>
      <c r="O195" s="5"/>
      <c r="P195" s="5">
        <v>417037.27</v>
      </c>
      <c r="Q195" s="58">
        <f t="shared" si="9"/>
        <v>74382.649999999965</v>
      </c>
      <c r="R195" s="3" t="s">
        <v>62</v>
      </c>
      <c r="S195" s="4">
        <v>1688</v>
      </c>
      <c r="T195" s="4">
        <v>240</v>
      </c>
      <c r="U195" s="4">
        <v>7.03</v>
      </c>
      <c r="V195" s="5">
        <v>3456320.1</v>
      </c>
      <c r="W195" s="58">
        <f t="shared" si="10"/>
        <v>1394963.1613409228</v>
      </c>
    </row>
    <row r="196" spans="1:23">
      <c r="A196" s="3" t="s">
        <v>17</v>
      </c>
      <c r="B196" s="3" t="s">
        <v>18</v>
      </c>
      <c r="C196" s="3" t="s">
        <v>19</v>
      </c>
      <c r="D196" s="3" t="s">
        <v>20</v>
      </c>
      <c r="E196" s="3" t="s">
        <v>21</v>
      </c>
      <c r="F196" s="70" t="s">
        <v>487</v>
      </c>
      <c r="G196" s="3" t="s">
        <v>63</v>
      </c>
      <c r="H196" s="58" t="str">
        <f t="shared" si="11"/>
        <v>383</v>
      </c>
      <c r="I196" s="59">
        <f>_xlfn.XLOOKUP(H196,'A6.2-Rate Base RCND Plant'!C:C,'A6.2-Rate Base RCND Plant'!F:F,"ERROR")</f>
        <v>0.50413956378429226</v>
      </c>
      <c r="J196" s="3" t="s">
        <v>23</v>
      </c>
      <c r="K196" s="3" t="s">
        <v>24</v>
      </c>
      <c r="L196" s="3" t="s">
        <v>25</v>
      </c>
      <c r="M196" s="4">
        <v>1966</v>
      </c>
      <c r="N196" s="5">
        <v>796</v>
      </c>
      <c r="O196" s="5"/>
      <c r="P196" s="5">
        <v>796</v>
      </c>
      <c r="Q196" s="58">
        <f t="shared" si="9"/>
        <v>0</v>
      </c>
      <c r="R196" s="3" t="s">
        <v>64</v>
      </c>
      <c r="S196" s="4">
        <v>954</v>
      </c>
      <c r="T196" s="4">
        <v>80</v>
      </c>
      <c r="U196" s="4">
        <v>11.93</v>
      </c>
      <c r="V196" s="5">
        <v>9492.2999999999993</v>
      </c>
      <c r="W196" s="58">
        <f t="shared" si="10"/>
        <v>4785.4439813096369</v>
      </c>
    </row>
    <row r="197" spans="1:23">
      <c r="A197" s="3" t="s">
        <v>17</v>
      </c>
      <c r="B197" s="3" t="s">
        <v>18</v>
      </c>
      <c r="C197" s="3" t="s">
        <v>19</v>
      </c>
      <c r="D197" s="3" t="s">
        <v>20</v>
      </c>
      <c r="E197" s="3" t="s">
        <v>21</v>
      </c>
      <c r="F197" s="70" t="s">
        <v>487</v>
      </c>
      <c r="G197" s="3" t="s">
        <v>63</v>
      </c>
      <c r="H197" s="58" t="str">
        <f t="shared" si="11"/>
        <v>383</v>
      </c>
      <c r="I197" s="59">
        <f>_xlfn.XLOOKUP(H197,'A6.2-Rate Base RCND Plant'!C:C,'A6.2-Rate Base RCND Plant'!F:F,"ERROR")</f>
        <v>0.50413956378429226</v>
      </c>
      <c r="J197" s="3" t="s">
        <v>23</v>
      </c>
      <c r="K197" s="3" t="s">
        <v>24</v>
      </c>
      <c r="L197" s="3" t="s">
        <v>25</v>
      </c>
      <c r="M197" s="4">
        <v>1968</v>
      </c>
      <c r="N197" s="5">
        <v>954</v>
      </c>
      <c r="O197" s="5"/>
      <c r="P197" s="5">
        <v>954</v>
      </c>
      <c r="Q197" s="58">
        <f t="shared" si="9"/>
        <v>0</v>
      </c>
      <c r="R197" s="3" t="s">
        <v>64</v>
      </c>
      <c r="S197" s="4">
        <v>954</v>
      </c>
      <c r="T197" s="4">
        <v>81</v>
      </c>
      <c r="U197" s="4">
        <v>11.78</v>
      </c>
      <c r="V197" s="5">
        <v>11236</v>
      </c>
      <c r="W197" s="58">
        <f t="shared" si="10"/>
        <v>5664.5121386803075</v>
      </c>
    </row>
    <row r="198" spans="1:23">
      <c r="A198" s="3" t="s">
        <v>17</v>
      </c>
      <c r="B198" s="3" t="s">
        <v>18</v>
      </c>
      <c r="C198" s="3" t="s">
        <v>19</v>
      </c>
      <c r="D198" s="3" t="s">
        <v>20</v>
      </c>
      <c r="E198" s="3" t="s">
        <v>21</v>
      </c>
      <c r="F198" s="70" t="s">
        <v>487</v>
      </c>
      <c r="G198" s="3" t="s">
        <v>63</v>
      </c>
      <c r="H198" s="58" t="str">
        <f t="shared" si="11"/>
        <v>383</v>
      </c>
      <c r="I198" s="59">
        <f>_xlfn.XLOOKUP(H198,'A6.2-Rate Base RCND Plant'!C:C,'A6.2-Rate Base RCND Plant'!F:F,"ERROR")</f>
        <v>0.50413956378429226</v>
      </c>
      <c r="J198" s="3" t="s">
        <v>23</v>
      </c>
      <c r="K198" s="3" t="s">
        <v>24</v>
      </c>
      <c r="L198" s="3" t="s">
        <v>25</v>
      </c>
      <c r="M198" s="4">
        <v>1972</v>
      </c>
      <c r="N198" s="5">
        <v>7339</v>
      </c>
      <c r="O198" s="5"/>
      <c r="P198" s="5">
        <v>7339</v>
      </c>
      <c r="Q198" s="58">
        <f t="shared" si="9"/>
        <v>0</v>
      </c>
      <c r="R198" s="3" t="s">
        <v>64</v>
      </c>
      <c r="S198" s="4">
        <v>954</v>
      </c>
      <c r="T198" s="4">
        <v>100</v>
      </c>
      <c r="U198" s="4">
        <v>9.5399999999999991</v>
      </c>
      <c r="V198" s="5">
        <v>70014.06</v>
      </c>
      <c r="W198" s="58">
        <f t="shared" si="10"/>
        <v>35296.857667167264</v>
      </c>
    </row>
    <row r="199" spans="1:23">
      <c r="A199" s="3" t="s">
        <v>17</v>
      </c>
      <c r="B199" s="3" t="s">
        <v>18</v>
      </c>
      <c r="C199" s="3" t="s">
        <v>19</v>
      </c>
      <c r="D199" s="3" t="s">
        <v>20</v>
      </c>
      <c r="E199" s="3" t="s">
        <v>21</v>
      </c>
      <c r="F199" s="70" t="s">
        <v>487</v>
      </c>
      <c r="G199" s="3" t="s">
        <v>55</v>
      </c>
      <c r="H199" s="58" t="str">
        <f t="shared" si="11"/>
        <v>379</v>
      </c>
      <c r="I199" s="59">
        <f>_xlfn.XLOOKUP(H199,'A6.2-Rate Base RCND Plant'!C:C,'A6.2-Rate Base RCND Plant'!F:F,"ERROR")</f>
        <v>0.3380707986361931</v>
      </c>
      <c r="J199" s="3" t="s">
        <v>23</v>
      </c>
      <c r="K199" s="3" t="s">
        <v>24</v>
      </c>
      <c r="L199" s="3" t="s">
        <v>25</v>
      </c>
      <c r="M199" s="4">
        <v>2008</v>
      </c>
      <c r="N199" s="5">
        <v>1407167.51</v>
      </c>
      <c r="O199" s="5"/>
      <c r="P199" s="5">
        <v>438330.33</v>
      </c>
      <c r="Q199" s="58">
        <f t="shared" si="9"/>
        <v>968837.17999999993</v>
      </c>
      <c r="R199" s="3" t="s">
        <v>56</v>
      </c>
      <c r="S199" s="4">
        <v>1223</v>
      </c>
      <c r="T199" s="4">
        <v>572</v>
      </c>
      <c r="U199" s="4">
        <v>2.14</v>
      </c>
      <c r="V199" s="5">
        <v>3008681.58</v>
      </c>
      <c r="W199" s="58">
        <f t="shared" si="10"/>
        <v>1017147.3845926033</v>
      </c>
    </row>
    <row r="200" spans="1:23">
      <c r="A200" s="3" t="s">
        <v>17</v>
      </c>
      <c r="B200" s="3" t="s">
        <v>18</v>
      </c>
      <c r="C200" s="3" t="s">
        <v>19</v>
      </c>
      <c r="D200" s="3" t="s">
        <v>20</v>
      </c>
      <c r="E200" s="3" t="s">
        <v>21</v>
      </c>
      <c r="F200" s="70" t="s">
        <v>487</v>
      </c>
      <c r="G200" s="3" t="s">
        <v>63</v>
      </c>
      <c r="H200" s="58" t="str">
        <f t="shared" si="11"/>
        <v>383</v>
      </c>
      <c r="I200" s="59">
        <f>_xlfn.XLOOKUP(H200,'A6.2-Rate Base RCND Plant'!C:C,'A6.2-Rate Base RCND Plant'!F:F,"ERROR")</f>
        <v>0.50413956378429226</v>
      </c>
      <c r="J200" s="3" t="s">
        <v>23</v>
      </c>
      <c r="K200" s="3" t="s">
        <v>24</v>
      </c>
      <c r="L200" s="3" t="s">
        <v>25</v>
      </c>
      <c r="M200" s="4">
        <v>2002</v>
      </c>
      <c r="N200" s="5">
        <v>286699.26</v>
      </c>
      <c r="O200" s="5"/>
      <c r="P200" s="5">
        <v>192418.9</v>
      </c>
      <c r="Q200" s="58">
        <f t="shared" si="9"/>
        <v>94280.360000000015</v>
      </c>
      <c r="R200" s="3" t="s">
        <v>64</v>
      </c>
      <c r="S200" s="4">
        <v>954</v>
      </c>
      <c r="T200" s="4">
        <v>318</v>
      </c>
      <c r="U200" s="4">
        <v>3</v>
      </c>
      <c r="V200" s="5">
        <v>860097.78</v>
      </c>
      <c r="W200" s="58">
        <f t="shared" si="10"/>
        <v>433609.31962103816</v>
      </c>
    </row>
    <row r="201" spans="1:23">
      <c r="A201" s="3" t="s">
        <v>17</v>
      </c>
      <c r="B201" s="3" t="s">
        <v>18</v>
      </c>
      <c r="C201" s="3" t="s">
        <v>19</v>
      </c>
      <c r="D201" s="3" t="s">
        <v>20</v>
      </c>
      <c r="E201" s="3" t="s">
        <v>21</v>
      </c>
      <c r="F201" s="70" t="s">
        <v>487</v>
      </c>
      <c r="G201" s="3" t="s">
        <v>63</v>
      </c>
      <c r="H201" s="58" t="str">
        <f t="shared" si="11"/>
        <v>383</v>
      </c>
      <c r="I201" s="59">
        <f>_xlfn.XLOOKUP(H201,'A6.2-Rate Base RCND Plant'!C:C,'A6.2-Rate Base RCND Plant'!F:F,"ERROR")</f>
        <v>0.50413956378429226</v>
      </c>
      <c r="J201" s="3" t="s">
        <v>23</v>
      </c>
      <c r="K201" s="3" t="s">
        <v>24</v>
      </c>
      <c r="L201" s="3" t="s">
        <v>25</v>
      </c>
      <c r="M201" s="4">
        <v>2003</v>
      </c>
      <c r="N201" s="5">
        <v>154612.88</v>
      </c>
      <c r="O201" s="5"/>
      <c r="P201" s="5">
        <v>99742.65</v>
      </c>
      <c r="Q201" s="58">
        <f t="shared" si="9"/>
        <v>54870.23000000001</v>
      </c>
      <c r="R201" s="3" t="s">
        <v>64</v>
      </c>
      <c r="S201" s="4">
        <v>954</v>
      </c>
      <c r="T201" s="4">
        <v>321</v>
      </c>
      <c r="U201" s="4">
        <v>2.97</v>
      </c>
      <c r="V201" s="5">
        <v>459503.7</v>
      </c>
      <c r="W201" s="58">
        <f t="shared" si="10"/>
        <v>231653.99487526831</v>
      </c>
    </row>
    <row r="202" spans="1:23">
      <c r="A202" s="3" t="s">
        <v>17</v>
      </c>
      <c r="B202" s="3" t="s">
        <v>18</v>
      </c>
      <c r="C202" s="3" t="s">
        <v>19</v>
      </c>
      <c r="D202" s="3" t="s">
        <v>20</v>
      </c>
      <c r="E202" s="3" t="s">
        <v>21</v>
      </c>
      <c r="F202" s="70" t="s">
        <v>487</v>
      </c>
      <c r="G202" s="3" t="s">
        <v>46</v>
      </c>
      <c r="H202" s="58" t="str">
        <f t="shared" si="11"/>
        <v>380</v>
      </c>
      <c r="I202" s="59">
        <f>_xlfn.XLOOKUP(H202,'A6.2-Rate Base RCND Plant'!C:C,'A6.2-Rate Base RCND Plant'!F:F,"ERROR")</f>
        <v>0.41926855566498139</v>
      </c>
      <c r="J202" s="3" t="s">
        <v>23</v>
      </c>
      <c r="K202" s="3" t="s">
        <v>24</v>
      </c>
      <c r="L202" s="3" t="s">
        <v>25</v>
      </c>
      <c r="M202" s="4">
        <v>1999</v>
      </c>
      <c r="N202" s="5">
        <v>5469299.75</v>
      </c>
      <c r="O202" s="5"/>
      <c r="P202" s="5">
        <v>4590663.1900000004</v>
      </c>
      <c r="Q202" s="58">
        <f t="shared" si="9"/>
        <v>878636.55999999959</v>
      </c>
      <c r="R202" s="3" t="s">
        <v>47</v>
      </c>
      <c r="S202" s="4">
        <v>1036</v>
      </c>
      <c r="T202" s="4">
        <v>312</v>
      </c>
      <c r="U202" s="4">
        <v>3.32</v>
      </c>
      <c r="V202" s="5">
        <v>18160879.940000001</v>
      </c>
      <c r="W202" s="58">
        <f t="shared" si="10"/>
        <v>7614285.9020489343</v>
      </c>
    </row>
    <row r="203" spans="1:23">
      <c r="A203" s="3" t="s">
        <v>17</v>
      </c>
      <c r="B203" s="3" t="s">
        <v>18</v>
      </c>
      <c r="C203" s="3" t="s">
        <v>19</v>
      </c>
      <c r="D203" s="3" t="s">
        <v>20</v>
      </c>
      <c r="E203" s="3" t="s">
        <v>21</v>
      </c>
      <c r="F203" s="70" t="s">
        <v>487</v>
      </c>
      <c r="G203" s="3" t="s">
        <v>39</v>
      </c>
      <c r="H203" s="58" t="str">
        <f t="shared" si="11"/>
        <v>378</v>
      </c>
      <c r="I203" s="59">
        <f>_xlfn.XLOOKUP(H203,'A6.2-Rate Base RCND Plant'!C:C,'A6.2-Rate Base RCND Plant'!F:F,"ERROR")</f>
        <v>0.46834496815577242</v>
      </c>
      <c r="J203" s="3" t="s">
        <v>23</v>
      </c>
      <c r="K203" s="3" t="s">
        <v>24</v>
      </c>
      <c r="L203" s="3" t="s">
        <v>25</v>
      </c>
      <c r="M203" s="4">
        <v>1984</v>
      </c>
      <c r="N203" s="5">
        <v>24465.95</v>
      </c>
      <c r="O203" s="5"/>
      <c r="P203" s="5">
        <v>22426.52</v>
      </c>
      <c r="Q203" s="58">
        <f t="shared" si="9"/>
        <v>2039.4300000000003</v>
      </c>
      <c r="R203" s="3" t="s">
        <v>40</v>
      </c>
      <c r="S203" s="4">
        <v>1184</v>
      </c>
      <c r="T203" s="4">
        <v>248</v>
      </c>
      <c r="U203" s="4">
        <v>4.7699999999999996</v>
      </c>
      <c r="V203" s="5">
        <v>116805.18</v>
      </c>
      <c r="W203" s="58">
        <f t="shared" si="10"/>
        <v>54705.118307529265</v>
      </c>
    </row>
    <row r="204" spans="1:23">
      <c r="A204" s="3" t="s">
        <v>17</v>
      </c>
      <c r="B204" s="3" t="s">
        <v>18</v>
      </c>
      <c r="C204" s="3" t="s">
        <v>19</v>
      </c>
      <c r="D204" s="3" t="s">
        <v>20</v>
      </c>
      <c r="E204" s="3" t="s">
        <v>21</v>
      </c>
      <c r="F204" s="70" t="s">
        <v>487</v>
      </c>
      <c r="G204" s="3" t="s">
        <v>39</v>
      </c>
      <c r="H204" s="58" t="str">
        <f t="shared" si="11"/>
        <v>378</v>
      </c>
      <c r="I204" s="59">
        <f>_xlfn.XLOOKUP(H204,'A6.2-Rate Base RCND Plant'!C:C,'A6.2-Rate Base RCND Plant'!F:F,"ERROR")</f>
        <v>0.46834496815577242</v>
      </c>
      <c r="J204" s="3" t="s">
        <v>23</v>
      </c>
      <c r="K204" s="3" t="s">
        <v>24</v>
      </c>
      <c r="L204" s="3" t="s">
        <v>25</v>
      </c>
      <c r="M204" s="4">
        <v>1972</v>
      </c>
      <c r="N204" s="5">
        <v>3843.44</v>
      </c>
      <c r="O204" s="5"/>
      <c r="P204" s="5">
        <v>3744.36</v>
      </c>
      <c r="Q204" s="58">
        <f t="shared" si="9"/>
        <v>99.079999999999927</v>
      </c>
      <c r="R204" s="3" t="s">
        <v>40</v>
      </c>
      <c r="S204" s="4">
        <v>1184</v>
      </c>
      <c r="T204" s="4">
        <v>97</v>
      </c>
      <c r="U204" s="4">
        <v>12.21</v>
      </c>
      <c r="V204" s="5">
        <v>46913.74</v>
      </c>
      <c r="W204" s="58">
        <f t="shared" si="10"/>
        <v>21971.814066368184</v>
      </c>
    </row>
    <row r="205" spans="1:23">
      <c r="A205" s="3" t="s">
        <v>17</v>
      </c>
      <c r="B205" s="3" t="s">
        <v>18</v>
      </c>
      <c r="C205" s="3" t="s">
        <v>19</v>
      </c>
      <c r="D205" s="3" t="s">
        <v>20</v>
      </c>
      <c r="E205" s="3" t="s">
        <v>21</v>
      </c>
      <c r="F205" s="70" t="s">
        <v>487</v>
      </c>
      <c r="G205" s="3" t="s">
        <v>39</v>
      </c>
      <c r="H205" s="58" t="str">
        <f t="shared" si="11"/>
        <v>378</v>
      </c>
      <c r="I205" s="59">
        <f>_xlfn.XLOOKUP(H205,'A6.2-Rate Base RCND Plant'!C:C,'A6.2-Rate Base RCND Plant'!F:F,"ERROR")</f>
        <v>0.46834496815577242</v>
      </c>
      <c r="J205" s="3" t="s">
        <v>23</v>
      </c>
      <c r="K205" s="3" t="s">
        <v>24</v>
      </c>
      <c r="L205" s="3" t="s">
        <v>25</v>
      </c>
      <c r="M205" s="4">
        <v>1966</v>
      </c>
      <c r="N205" s="5">
        <v>5695.65</v>
      </c>
      <c r="O205" s="5"/>
      <c r="P205" s="5">
        <v>5610.3</v>
      </c>
      <c r="Q205" s="58">
        <f t="shared" si="9"/>
        <v>85.349999999999454</v>
      </c>
      <c r="R205" s="3" t="s">
        <v>40</v>
      </c>
      <c r="S205" s="4">
        <v>1184</v>
      </c>
      <c r="T205" s="4">
        <v>70</v>
      </c>
      <c r="U205" s="4">
        <v>16.91</v>
      </c>
      <c r="V205" s="5">
        <v>96337.85</v>
      </c>
      <c r="W205" s="58">
        <f t="shared" si="10"/>
        <v>45119.347290445585</v>
      </c>
    </row>
    <row r="206" spans="1:23">
      <c r="A206" s="3" t="s">
        <v>17</v>
      </c>
      <c r="B206" s="3" t="s">
        <v>18</v>
      </c>
      <c r="C206" s="3" t="s">
        <v>19</v>
      </c>
      <c r="D206" s="3" t="s">
        <v>20</v>
      </c>
      <c r="E206" s="3" t="s">
        <v>21</v>
      </c>
      <c r="F206" s="70" t="s">
        <v>487</v>
      </c>
      <c r="G206" s="3" t="s">
        <v>39</v>
      </c>
      <c r="H206" s="58" t="str">
        <f t="shared" si="11"/>
        <v>378</v>
      </c>
      <c r="I206" s="59">
        <f>_xlfn.XLOOKUP(H206,'A6.2-Rate Base RCND Plant'!C:C,'A6.2-Rate Base RCND Plant'!F:F,"ERROR")</f>
        <v>0.46834496815577242</v>
      </c>
      <c r="J206" s="3" t="s">
        <v>23</v>
      </c>
      <c r="K206" s="3" t="s">
        <v>24</v>
      </c>
      <c r="L206" s="3" t="s">
        <v>25</v>
      </c>
      <c r="M206" s="4">
        <v>1985</v>
      </c>
      <c r="N206" s="5">
        <v>6546.49</v>
      </c>
      <c r="O206" s="5"/>
      <c r="P206" s="5">
        <v>5945.46</v>
      </c>
      <c r="Q206" s="58">
        <f t="shared" si="9"/>
        <v>601.02999999999975</v>
      </c>
      <c r="R206" s="3" t="s">
        <v>40</v>
      </c>
      <c r="S206" s="4">
        <v>1184</v>
      </c>
      <c r="T206" s="4">
        <v>243</v>
      </c>
      <c r="U206" s="4">
        <v>4.87</v>
      </c>
      <c r="V206" s="5">
        <v>31897.3</v>
      </c>
      <c r="W206" s="58">
        <f t="shared" si="10"/>
        <v>14938.93995275512</v>
      </c>
    </row>
    <row r="207" spans="1:23">
      <c r="A207" s="3" t="s">
        <v>17</v>
      </c>
      <c r="B207" s="3" t="s">
        <v>18</v>
      </c>
      <c r="C207" s="3" t="s">
        <v>19</v>
      </c>
      <c r="D207" s="3" t="s">
        <v>20</v>
      </c>
      <c r="E207" s="3" t="s">
        <v>21</v>
      </c>
      <c r="F207" s="70" t="s">
        <v>487</v>
      </c>
      <c r="G207" s="3" t="s">
        <v>39</v>
      </c>
      <c r="H207" s="58" t="str">
        <f t="shared" si="11"/>
        <v>378</v>
      </c>
      <c r="I207" s="59">
        <f>_xlfn.XLOOKUP(H207,'A6.2-Rate Base RCND Plant'!C:C,'A6.2-Rate Base RCND Plant'!F:F,"ERROR")</f>
        <v>0.46834496815577242</v>
      </c>
      <c r="J207" s="3" t="s">
        <v>23</v>
      </c>
      <c r="K207" s="3" t="s">
        <v>24</v>
      </c>
      <c r="L207" s="3" t="s">
        <v>25</v>
      </c>
      <c r="M207" s="4">
        <v>1986</v>
      </c>
      <c r="N207" s="5">
        <v>1077.46</v>
      </c>
      <c r="O207" s="5"/>
      <c r="P207" s="5">
        <v>968.63</v>
      </c>
      <c r="Q207" s="58">
        <f t="shared" si="9"/>
        <v>108.83000000000004</v>
      </c>
      <c r="R207" s="3" t="s">
        <v>40</v>
      </c>
      <c r="S207" s="4">
        <v>1184</v>
      </c>
      <c r="T207" s="4">
        <v>243</v>
      </c>
      <c r="U207" s="4">
        <v>4.87</v>
      </c>
      <c r="V207" s="5">
        <v>5249.85</v>
      </c>
      <c r="W207" s="58">
        <f t="shared" si="10"/>
        <v>2458.7408310725818</v>
      </c>
    </row>
    <row r="208" spans="1:23">
      <c r="A208" s="3" t="s">
        <v>17</v>
      </c>
      <c r="B208" s="3" t="s">
        <v>18</v>
      </c>
      <c r="C208" s="3" t="s">
        <v>19</v>
      </c>
      <c r="D208" s="3" t="s">
        <v>20</v>
      </c>
      <c r="E208" s="3" t="s">
        <v>21</v>
      </c>
      <c r="F208" s="70" t="s">
        <v>487</v>
      </c>
      <c r="G208" s="3" t="s">
        <v>63</v>
      </c>
      <c r="H208" s="58" t="str">
        <f t="shared" si="11"/>
        <v>383</v>
      </c>
      <c r="I208" s="59">
        <f>_xlfn.XLOOKUP(H208,'A6.2-Rate Base RCND Plant'!C:C,'A6.2-Rate Base RCND Plant'!F:F,"ERROR")</f>
        <v>0.50413956378429226</v>
      </c>
      <c r="J208" s="3" t="s">
        <v>23</v>
      </c>
      <c r="K208" s="3" t="s">
        <v>24</v>
      </c>
      <c r="L208" s="3" t="s">
        <v>25</v>
      </c>
      <c r="M208" s="4">
        <v>1976</v>
      </c>
      <c r="N208" s="5">
        <v>2217</v>
      </c>
      <c r="O208" s="5"/>
      <c r="P208" s="5">
        <v>2217</v>
      </c>
      <c r="Q208" s="58">
        <f t="shared" si="9"/>
        <v>0</v>
      </c>
      <c r="R208" s="3" t="s">
        <v>64</v>
      </c>
      <c r="S208" s="4">
        <v>954</v>
      </c>
      <c r="T208" s="4">
        <v>132</v>
      </c>
      <c r="U208" s="4">
        <v>7.23</v>
      </c>
      <c r="V208" s="5">
        <v>16022.86</v>
      </c>
      <c r="W208" s="58">
        <f t="shared" si="10"/>
        <v>8077.757650976785</v>
      </c>
    </row>
    <row r="209" spans="1:23">
      <c r="A209" s="3" t="s">
        <v>17</v>
      </c>
      <c r="B209" s="3" t="s">
        <v>18</v>
      </c>
      <c r="C209" s="3" t="s">
        <v>19</v>
      </c>
      <c r="D209" s="3" t="s">
        <v>20</v>
      </c>
      <c r="E209" s="3" t="s">
        <v>21</v>
      </c>
      <c r="F209" s="70" t="s">
        <v>487</v>
      </c>
      <c r="G209" s="3" t="s">
        <v>63</v>
      </c>
      <c r="H209" s="58" t="str">
        <f t="shared" si="11"/>
        <v>383</v>
      </c>
      <c r="I209" s="59">
        <f>_xlfn.XLOOKUP(H209,'A6.2-Rate Base RCND Plant'!C:C,'A6.2-Rate Base RCND Plant'!F:F,"ERROR")</f>
        <v>0.50413956378429226</v>
      </c>
      <c r="J209" s="3" t="s">
        <v>23</v>
      </c>
      <c r="K209" s="3" t="s">
        <v>24</v>
      </c>
      <c r="L209" s="3" t="s">
        <v>25</v>
      </c>
      <c r="M209" s="4">
        <v>1986</v>
      </c>
      <c r="N209" s="5">
        <v>89707.95</v>
      </c>
      <c r="O209" s="5"/>
      <c r="P209" s="5">
        <v>84758.17</v>
      </c>
      <c r="Q209" s="58">
        <f t="shared" si="9"/>
        <v>4949.7799999999988</v>
      </c>
      <c r="R209" s="3" t="s">
        <v>64</v>
      </c>
      <c r="S209" s="4">
        <v>954</v>
      </c>
      <c r="T209" s="4">
        <v>236</v>
      </c>
      <c r="U209" s="4">
        <v>4.04</v>
      </c>
      <c r="V209" s="5">
        <v>362632.98</v>
      </c>
      <c r="W209" s="58">
        <f t="shared" si="10"/>
        <v>182817.63235099797</v>
      </c>
    </row>
    <row r="210" spans="1:23">
      <c r="A210" s="3" t="s">
        <v>17</v>
      </c>
      <c r="B210" s="3" t="s">
        <v>18</v>
      </c>
      <c r="C210" s="3" t="s">
        <v>19</v>
      </c>
      <c r="D210" s="3" t="s">
        <v>20</v>
      </c>
      <c r="E210" s="3" t="s">
        <v>21</v>
      </c>
      <c r="F210" s="70" t="s">
        <v>487</v>
      </c>
      <c r="G210" s="3" t="s">
        <v>63</v>
      </c>
      <c r="H210" s="58" t="str">
        <f t="shared" si="11"/>
        <v>383</v>
      </c>
      <c r="I210" s="59">
        <f>_xlfn.XLOOKUP(H210,'A6.2-Rate Base RCND Plant'!C:C,'A6.2-Rate Base RCND Plant'!F:F,"ERROR")</f>
        <v>0.50413956378429226</v>
      </c>
      <c r="J210" s="3" t="s">
        <v>23</v>
      </c>
      <c r="K210" s="3" t="s">
        <v>24</v>
      </c>
      <c r="L210" s="3" t="s">
        <v>25</v>
      </c>
      <c r="M210" s="4">
        <v>1989</v>
      </c>
      <c r="N210" s="5">
        <v>82983.94</v>
      </c>
      <c r="O210" s="5"/>
      <c r="P210" s="5">
        <v>76250.55</v>
      </c>
      <c r="Q210" s="58">
        <f t="shared" si="9"/>
        <v>6733.3899999999994</v>
      </c>
      <c r="R210" s="3" t="s">
        <v>64</v>
      </c>
      <c r="S210" s="4">
        <v>954</v>
      </c>
      <c r="T210" s="4">
        <v>250</v>
      </c>
      <c r="U210" s="4">
        <v>3.82</v>
      </c>
      <c r="V210" s="5">
        <v>316666.71999999997</v>
      </c>
      <c r="W210" s="58">
        <f t="shared" si="10"/>
        <v>159644.22208580261</v>
      </c>
    </row>
    <row r="211" spans="1:23">
      <c r="A211" s="3" t="s">
        <v>17</v>
      </c>
      <c r="B211" s="3" t="s">
        <v>18</v>
      </c>
      <c r="C211" s="3" t="s">
        <v>19</v>
      </c>
      <c r="D211" s="3" t="s">
        <v>20</v>
      </c>
      <c r="E211" s="3" t="s">
        <v>21</v>
      </c>
      <c r="F211" s="70" t="s">
        <v>487</v>
      </c>
      <c r="G211" s="3" t="s">
        <v>63</v>
      </c>
      <c r="H211" s="58" t="str">
        <f t="shared" si="11"/>
        <v>383</v>
      </c>
      <c r="I211" s="59">
        <f>_xlfn.XLOOKUP(H211,'A6.2-Rate Base RCND Plant'!C:C,'A6.2-Rate Base RCND Plant'!F:F,"ERROR")</f>
        <v>0.50413956378429226</v>
      </c>
      <c r="J211" s="3" t="s">
        <v>23</v>
      </c>
      <c r="K211" s="3" t="s">
        <v>24</v>
      </c>
      <c r="L211" s="3" t="s">
        <v>25</v>
      </c>
      <c r="M211" s="4">
        <v>1997</v>
      </c>
      <c r="N211" s="5">
        <v>103484.35</v>
      </c>
      <c r="O211" s="5"/>
      <c r="P211" s="5">
        <v>81792.77</v>
      </c>
      <c r="Q211" s="58">
        <f t="shared" si="9"/>
        <v>21691.58</v>
      </c>
      <c r="R211" s="3" t="s">
        <v>64</v>
      </c>
      <c r="S211" s="4">
        <v>954</v>
      </c>
      <c r="T211" s="4">
        <v>302</v>
      </c>
      <c r="U211" s="4">
        <v>3.16</v>
      </c>
      <c r="V211" s="5">
        <v>326900.89</v>
      </c>
      <c r="W211" s="58">
        <f t="shared" si="10"/>
        <v>164803.67208529692</v>
      </c>
    </row>
    <row r="212" spans="1:23">
      <c r="A212" s="3" t="s">
        <v>17</v>
      </c>
      <c r="B212" s="3" t="s">
        <v>18</v>
      </c>
      <c r="C212" s="3" t="s">
        <v>19</v>
      </c>
      <c r="D212" s="3" t="s">
        <v>29</v>
      </c>
      <c r="E212" s="3" t="s">
        <v>21</v>
      </c>
      <c r="F212" s="70" t="s">
        <v>487</v>
      </c>
      <c r="G212" s="3" t="s">
        <v>34</v>
      </c>
      <c r="H212" s="58" t="str">
        <f t="shared" si="11"/>
        <v>392</v>
      </c>
      <c r="I212" s="59">
        <f>_xlfn.XLOOKUP(H212,'A6.2-Rate Base RCND Plant'!C:C,'A6.2-Rate Base RCND Plant'!F:F,"ERROR")</f>
        <v>0.43183290679129122</v>
      </c>
      <c r="J212" s="3" t="s">
        <v>72</v>
      </c>
      <c r="K212" s="3" t="s">
        <v>24</v>
      </c>
      <c r="L212" s="3" t="s">
        <v>25</v>
      </c>
      <c r="M212" s="4">
        <v>2012</v>
      </c>
      <c r="N212" s="5">
        <v>12162.24</v>
      </c>
      <c r="O212" s="5"/>
      <c r="P212" s="5">
        <v>8960.07</v>
      </c>
      <c r="Q212" s="58">
        <f t="shared" si="9"/>
        <v>3202.17</v>
      </c>
      <c r="R212" s="3" t="s">
        <v>36</v>
      </c>
      <c r="S212" s="4">
        <v>1</v>
      </c>
      <c r="T212" s="4">
        <v>1</v>
      </c>
      <c r="U212" s="4">
        <v>1</v>
      </c>
      <c r="V212" s="5">
        <v>12162.24</v>
      </c>
      <c r="W212" s="58">
        <f t="shared" si="10"/>
        <v>5252.0554522933135</v>
      </c>
    </row>
    <row r="213" spans="1:23">
      <c r="A213" s="3" t="s">
        <v>17</v>
      </c>
      <c r="B213" s="3" t="s">
        <v>18</v>
      </c>
      <c r="C213" s="3" t="s">
        <v>19</v>
      </c>
      <c r="D213" s="3" t="s">
        <v>29</v>
      </c>
      <c r="E213" s="3" t="s">
        <v>21</v>
      </c>
      <c r="F213" s="70" t="s">
        <v>487</v>
      </c>
      <c r="G213" s="3" t="s">
        <v>60</v>
      </c>
      <c r="H213" s="58" t="str">
        <f t="shared" si="11"/>
        <v>394</v>
      </c>
      <c r="I213" s="59">
        <f>_xlfn.XLOOKUP(H213,'A6.2-Rate Base RCND Plant'!C:C,'A6.2-Rate Base RCND Plant'!F:F,"ERROR")</f>
        <v>0.34726061264282393</v>
      </c>
      <c r="J213" s="3" t="s">
        <v>23</v>
      </c>
      <c r="K213" s="3" t="s">
        <v>42</v>
      </c>
      <c r="L213" s="3" t="s">
        <v>83</v>
      </c>
      <c r="M213" s="4">
        <v>2012</v>
      </c>
      <c r="N213" s="5">
        <v>202196.54</v>
      </c>
      <c r="O213" s="5"/>
      <c r="P213" s="5">
        <v>86924.83</v>
      </c>
      <c r="Q213" s="58">
        <f t="shared" si="9"/>
        <v>115271.71</v>
      </c>
      <c r="R213" s="3" t="s">
        <v>36</v>
      </c>
      <c r="S213" s="4">
        <v>1</v>
      </c>
      <c r="T213" s="4">
        <v>1</v>
      </c>
      <c r="U213" s="4">
        <v>1</v>
      </c>
      <c r="V213" s="5">
        <v>202196.54</v>
      </c>
      <c r="W213" s="58">
        <f t="shared" si="10"/>
        <v>70214.894354659264</v>
      </c>
    </row>
    <row r="214" spans="1:23">
      <c r="A214" s="3" t="s">
        <v>17</v>
      </c>
      <c r="B214" s="3" t="s">
        <v>18</v>
      </c>
      <c r="C214" s="3" t="s">
        <v>19</v>
      </c>
      <c r="D214" s="3" t="s">
        <v>20</v>
      </c>
      <c r="E214" s="3" t="s">
        <v>21</v>
      </c>
      <c r="F214" s="70" t="s">
        <v>487</v>
      </c>
      <c r="G214" s="3" t="s">
        <v>39</v>
      </c>
      <c r="H214" s="58" t="str">
        <f t="shared" si="11"/>
        <v>378</v>
      </c>
      <c r="I214" s="59">
        <f>_xlfn.XLOOKUP(H214,'A6.2-Rate Base RCND Plant'!C:C,'A6.2-Rate Base RCND Plant'!F:F,"ERROR")</f>
        <v>0.46834496815577242</v>
      </c>
      <c r="J214" s="3" t="s">
        <v>23</v>
      </c>
      <c r="K214" s="3" t="s">
        <v>24</v>
      </c>
      <c r="L214" s="3" t="s">
        <v>25</v>
      </c>
      <c r="M214" s="4">
        <v>1980</v>
      </c>
      <c r="N214" s="5">
        <v>1387.58</v>
      </c>
      <c r="O214" s="5"/>
      <c r="P214" s="5">
        <v>1309.51</v>
      </c>
      <c r="Q214" s="58">
        <f t="shared" si="9"/>
        <v>78.069999999999936</v>
      </c>
      <c r="R214" s="3" t="s">
        <v>40</v>
      </c>
      <c r="S214" s="4">
        <v>1184</v>
      </c>
      <c r="T214" s="4">
        <v>203</v>
      </c>
      <c r="U214" s="4">
        <v>5.83</v>
      </c>
      <c r="V214" s="5">
        <v>8093.08</v>
      </c>
      <c r="W214" s="58">
        <f t="shared" si="10"/>
        <v>3790.3532948821185</v>
      </c>
    </row>
    <row r="215" spans="1:23">
      <c r="A215" s="3" t="s">
        <v>17</v>
      </c>
      <c r="B215" s="3" t="s">
        <v>18</v>
      </c>
      <c r="C215" s="3" t="s">
        <v>19</v>
      </c>
      <c r="D215" s="3" t="s">
        <v>65</v>
      </c>
      <c r="E215" s="3" t="s">
        <v>21</v>
      </c>
      <c r="F215" s="70" t="s">
        <v>487</v>
      </c>
      <c r="G215" s="3" t="s">
        <v>66</v>
      </c>
      <c r="H215" s="58" t="str">
        <f t="shared" si="11"/>
        <v>369</v>
      </c>
      <c r="I215" s="59">
        <f>_xlfn.XLOOKUP(H215,'A6.2-Rate Base RCND Plant'!C:C,'A6.2-Rate Base RCND Plant'!F:F,"ERROR")</f>
        <v>0.47687649645731794</v>
      </c>
      <c r="J215" s="3" t="s">
        <v>23</v>
      </c>
      <c r="K215" s="3" t="s">
        <v>24</v>
      </c>
      <c r="L215" s="3" t="s">
        <v>25</v>
      </c>
      <c r="M215" s="4">
        <v>2003</v>
      </c>
      <c r="N215" s="5">
        <v>167731.78</v>
      </c>
      <c r="O215" s="5"/>
      <c r="P215" s="5">
        <v>99858.63</v>
      </c>
      <c r="Q215" s="58">
        <f t="shared" si="9"/>
        <v>67873.149999999994</v>
      </c>
      <c r="R215" s="3" t="s">
        <v>67</v>
      </c>
      <c r="S215" s="4">
        <v>1257</v>
      </c>
      <c r="T215" s="4">
        <v>379</v>
      </c>
      <c r="U215" s="4">
        <v>3.32</v>
      </c>
      <c r="V215" s="5">
        <v>556303.03</v>
      </c>
      <c r="W215" s="58">
        <f t="shared" si="10"/>
        <v>265287.83991499024</v>
      </c>
    </row>
    <row r="216" spans="1:23">
      <c r="A216" s="3" t="s">
        <v>17</v>
      </c>
      <c r="B216" s="3" t="s">
        <v>18</v>
      </c>
      <c r="C216" s="3" t="s">
        <v>19</v>
      </c>
      <c r="D216" s="3" t="s">
        <v>20</v>
      </c>
      <c r="E216" s="3" t="s">
        <v>21</v>
      </c>
      <c r="F216" s="70" t="s">
        <v>487</v>
      </c>
      <c r="G216" s="3" t="s">
        <v>61</v>
      </c>
      <c r="H216" s="58" t="str">
        <f t="shared" si="11"/>
        <v>376</v>
      </c>
      <c r="I216" s="59">
        <f>_xlfn.XLOOKUP(H216,'A6.2-Rate Base RCND Plant'!C:C,'A6.2-Rate Base RCND Plant'!F:F,"ERROR")</f>
        <v>0.40359779215499247</v>
      </c>
      <c r="J216" s="3" t="s">
        <v>23</v>
      </c>
      <c r="K216" s="3" t="s">
        <v>24</v>
      </c>
      <c r="L216" s="3" t="s">
        <v>25</v>
      </c>
      <c r="M216" s="4">
        <v>1956</v>
      </c>
      <c r="N216" s="5">
        <v>24116.57</v>
      </c>
      <c r="O216" s="5"/>
      <c r="P216" s="5">
        <v>23887.73</v>
      </c>
      <c r="Q216" s="58">
        <f t="shared" si="9"/>
        <v>228.84000000000015</v>
      </c>
      <c r="R216" s="3" t="s">
        <v>62</v>
      </c>
      <c r="S216" s="4">
        <v>1688</v>
      </c>
      <c r="T216" s="4">
        <v>68</v>
      </c>
      <c r="U216" s="4">
        <v>24.82</v>
      </c>
      <c r="V216" s="5">
        <v>598658.38</v>
      </c>
      <c r="W216" s="58">
        <f t="shared" si="10"/>
        <v>241617.20042308452</v>
      </c>
    </row>
    <row r="217" spans="1:23">
      <c r="A217" s="3" t="s">
        <v>17</v>
      </c>
      <c r="B217" s="3" t="s">
        <v>18</v>
      </c>
      <c r="C217" s="3" t="s">
        <v>19</v>
      </c>
      <c r="D217" s="3" t="s">
        <v>20</v>
      </c>
      <c r="E217" s="3" t="s">
        <v>21</v>
      </c>
      <c r="F217" s="70" t="s">
        <v>487</v>
      </c>
      <c r="G217" s="3" t="s">
        <v>63</v>
      </c>
      <c r="H217" s="58" t="str">
        <f t="shared" si="11"/>
        <v>383</v>
      </c>
      <c r="I217" s="59">
        <f>_xlfn.XLOOKUP(H217,'A6.2-Rate Base RCND Plant'!C:C,'A6.2-Rate Base RCND Plant'!F:F,"ERROR")</f>
        <v>0.50413956378429226</v>
      </c>
      <c r="J217" s="3" t="s">
        <v>23</v>
      </c>
      <c r="K217" s="3" t="s">
        <v>24</v>
      </c>
      <c r="L217" s="3" t="s">
        <v>25</v>
      </c>
      <c r="M217" s="4">
        <v>2016</v>
      </c>
      <c r="N217" s="5">
        <v>135138.56</v>
      </c>
      <c r="O217" s="5"/>
      <c r="P217" s="5">
        <v>38173.75</v>
      </c>
      <c r="Q217" s="58">
        <f t="shared" si="9"/>
        <v>96964.81</v>
      </c>
      <c r="R217" s="3" t="s">
        <v>64</v>
      </c>
      <c r="S217" s="4">
        <v>954</v>
      </c>
      <c r="T217" s="4">
        <v>481</v>
      </c>
      <c r="U217" s="4">
        <v>1.98</v>
      </c>
      <c r="V217" s="5">
        <v>268029.49</v>
      </c>
      <c r="W217" s="58">
        <f t="shared" si="10"/>
        <v>135124.27016992631</v>
      </c>
    </row>
    <row r="218" spans="1:23">
      <c r="A218" s="3" t="s">
        <v>17</v>
      </c>
      <c r="B218" s="3" t="s">
        <v>18</v>
      </c>
      <c r="C218" s="3" t="s">
        <v>19</v>
      </c>
      <c r="D218" s="3" t="s">
        <v>29</v>
      </c>
      <c r="E218" s="3" t="s">
        <v>21</v>
      </c>
      <c r="F218" s="70" t="s">
        <v>487</v>
      </c>
      <c r="G218" s="3" t="s">
        <v>60</v>
      </c>
      <c r="H218" s="58" t="str">
        <f t="shared" si="11"/>
        <v>394</v>
      </c>
      <c r="I218" s="59">
        <f>_xlfn.XLOOKUP(H218,'A6.2-Rate Base RCND Plant'!C:C,'A6.2-Rate Base RCND Plant'!F:F,"ERROR")</f>
        <v>0.34726061264282393</v>
      </c>
      <c r="J218" s="3" t="s">
        <v>23</v>
      </c>
      <c r="K218" s="3" t="s">
        <v>37</v>
      </c>
      <c r="L218" s="3" t="s">
        <v>38</v>
      </c>
      <c r="M218" s="4">
        <v>2016</v>
      </c>
      <c r="N218" s="5">
        <v>20292</v>
      </c>
      <c r="O218" s="5"/>
      <c r="P218" s="5">
        <v>8374.19</v>
      </c>
      <c r="Q218" s="58">
        <f t="shared" si="9"/>
        <v>11917.81</v>
      </c>
      <c r="R218" s="3" t="s">
        <v>36</v>
      </c>
      <c r="S218" s="4">
        <v>1</v>
      </c>
      <c r="T218" s="4">
        <v>1</v>
      </c>
      <c r="U218" s="4">
        <v>1</v>
      </c>
      <c r="V218" s="5">
        <v>20292</v>
      </c>
      <c r="W218" s="58">
        <f t="shared" si="10"/>
        <v>7046.6123517481828</v>
      </c>
    </row>
    <row r="219" spans="1:23">
      <c r="A219" s="3" t="s">
        <v>17</v>
      </c>
      <c r="B219" s="3" t="s">
        <v>18</v>
      </c>
      <c r="C219" s="3" t="s">
        <v>19</v>
      </c>
      <c r="D219" s="3" t="s">
        <v>20</v>
      </c>
      <c r="E219" s="3" t="s">
        <v>21</v>
      </c>
      <c r="F219" s="70" t="s">
        <v>487</v>
      </c>
      <c r="G219" s="3" t="s">
        <v>27</v>
      </c>
      <c r="H219" s="58" t="str">
        <f t="shared" si="11"/>
        <v>381</v>
      </c>
      <c r="I219" s="59">
        <f>_xlfn.XLOOKUP(H219,'A6.2-Rate Base RCND Plant'!C:C,'A6.2-Rate Base RCND Plant'!F:F,"ERROR")</f>
        <v>0.1701755990530332</v>
      </c>
      <c r="J219" s="3" t="s">
        <v>23</v>
      </c>
      <c r="K219" s="3" t="s">
        <v>24</v>
      </c>
      <c r="L219" s="3" t="s">
        <v>25</v>
      </c>
      <c r="M219" s="4">
        <v>2017</v>
      </c>
      <c r="N219" s="5">
        <v>5004154.68</v>
      </c>
      <c r="O219" s="5"/>
      <c r="P219" s="5">
        <v>796575.63</v>
      </c>
      <c r="Q219" s="58">
        <f t="shared" si="9"/>
        <v>4207579.05</v>
      </c>
      <c r="R219" s="3" t="s">
        <v>28</v>
      </c>
      <c r="S219" s="4">
        <v>352</v>
      </c>
      <c r="T219" s="4">
        <v>442</v>
      </c>
      <c r="U219" s="4">
        <v>0.8</v>
      </c>
      <c r="V219" s="5">
        <v>3985209.16</v>
      </c>
      <c r="W219" s="58">
        <f t="shared" si="10"/>
        <v>678185.35615463532</v>
      </c>
    </row>
    <row r="220" spans="1:23">
      <c r="A220" s="3" t="s">
        <v>17</v>
      </c>
      <c r="B220" s="3" t="s">
        <v>18</v>
      </c>
      <c r="C220" s="3" t="s">
        <v>19</v>
      </c>
      <c r="D220" s="3" t="s">
        <v>20</v>
      </c>
      <c r="E220" s="3" t="s">
        <v>21</v>
      </c>
      <c r="F220" s="70" t="s">
        <v>487</v>
      </c>
      <c r="G220" s="3" t="s">
        <v>92</v>
      </c>
      <c r="H220" s="58" t="str">
        <f t="shared" si="11"/>
        <v>374</v>
      </c>
      <c r="I220" s="59">
        <f>_xlfn.XLOOKUP(H220,'A6.2-Rate Base RCND Plant'!C:C,'A6.2-Rate Base RCND Plant'!F:F,"ERROR")</f>
        <v>-1.7269128751637088E-2</v>
      </c>
      <c r="J220" s="3" t="s">
        <v>93</v>
      </c>
      <c r="K220" s="3" t="s">
        <v>24</v>
      </c>
      <c r="L220" s="3" t="s">
        <v>25</v>
      </c>
      <c r="M220" s="4">
        <v>2017</v>
      </c>
      <c r="N220" s="5">
        <v>65456.78</v>
      </c>
      <c r="O220" s="5"/>
      <c r="P220" s="5">
        <v>1493.23</v>
      </c>
      <c r="Q220" s="58">
        <f t="shared" si="9"/>
        <v>63963.549999999996</v>
      </c>
      <c r="R220" s="3" t="s">
        <v>36</v>
      </c>
      <c r="S220" s="4">
        <v>1</v>
      </c>
      <c r="T220" s="4">
        <v>1</v>
      </c>
      <c r="U220" s="4">
        <v>1</v>
      </c>
      <c r="V220" s="5">
        <v>65456.78</v>
      </c>
      <c r="W220" s="58">
        <f t="shared" si="10"/>
        <v>-1130.3815614875834</v>
      </c>
    </row>
    <row r="221" spans="1:23">
      <c r="A221" s="3" t="s">
        <v>17</v>
      </c>
      <c r="B221" s="3" t="s">
        <v>18</v>
      </c>
      <c r="C221" s="3" t="s">
        <v>19</v>
      </c>
      <c r="D221" s="3" t="s">
        <v>20</v>
      </c>
      <c r="E221" s="3" t="s">
        <v>21</v>
      </c>
      <c r="F221" s="70" t="s">
        <v>487</v>
      </c>
      <c r="G221" s="3" t="s">
        <v>92</v>
      </c>
      <c r="H221" s="58" t="str">
        <f t="shared" si="11"/>
        <v>374</v>
      </c>
      <c r="I221" s="59">
        <f>_xlfn.XLOOKUP(H221,'A6.2-Rate Base RCND Plant'!C:C,'A6.2-Rate Base RCND Plant'!F:F,"ERROR")</f>
        <v>-1.7269128751637088E-2</v>
      </c>
      <c r="J221" s="3" t="s">
        <v>93</v>
      </c>
      <c r="K221" s="3" t="s">
        <v>24</v>
      </c>
      <c r="L221" s="3" t="s">
        <v>25</v>
      </c>
      <c r="M221" s="4">
        <v>2016</v>
      </c>
      <c r="N221" s="5">
        <v>35533.699999999997</v>
      </c>
      <c r="O221" s="5"/>
      <c r="P221" s="5">
        <v>822.55</v>
      </c>
      <c r="Q221" s="58">
        <f t="shared" si="9"/>
        <v>34711.149999999994</v>
      </c>
      <c r="R221" s="3" t="s">
        <v>36</v>
      </c>
      <c r="S221" s="4">
        <v>1</v>
      </c>
      <c r="T221" s="4">
        <v>1</v>
      </c>
      <c r="U221" s="4">
        <v>1</v>
      </c>
      <c r="V221" s="5">
        <v>35533.699999999997</v>
      </c>
      <c r="W221" s="58">
        <f t="shared" si="10"/>
        <v>-613.63604032204671</v>
      </c>
    </row>
    <row r="222" spans="1:23">
      <c r="A222" s="3" t="s">
        <v>17</v>
      </c>
      <c r="B222" s="3" t="s">
        <v>18</v>
      </c>
      <c r="C222" s="3" t="s">
        <v>19</v>
      </c>
      <c r="D222" s="3" t="s">
        <v>29</v>
      </c>
      <c r="E222" s="3" t="s">
        <v>21</v>
      </c>
      <c r="F222" s="70" t="s">
        <v>487</v>
      </c>
      <c r="G222" s="3" t="s">
        <v>34</v>
      </c>
      <c r="H222" s="58" t="str">
        <f t="shared" si="11"/>
        <v>392</v>
      </c>
      <c r="I222" s="59">
        <f>_xlfn.XLOOKUP(H222,'A6.2-Rate Base RCND Plant'!C:C,'A6.2-Rate Base RCND Plant'!F:F,"ERROR")</f>
        <v>0.43183290679129122</v>
      </c>
      <c r="J222" s="3" t="s">
        <v>35</v>
      </c>
      <c r="K222" s="3" t="s">
        <v>24</v>
      </c>
      <c r="L222" s="3" t="s">
        <v>25</v>
      </c>
      <c r="M222" s="4">
        <v>2016</v>
      </c>
      <c r="N222" s="5">
        <v>215364.9</v>
      </c>
      <c r="O222" s="5"/>
      <c r="P222" s="5">
        <v>45083.65</v>
      </c>
      <c r="Q222" s="58">
        <f t="shared" si="9"/>
        <v>170281.25</v>
      </c>
      <c r="R222" s="3" t="s">
        <v>36</v>
      </c>
      <c r="S222" s="4">
        <v>1</v>
      </c>
      <c r="T222" s="4">
        <v>1</v>
      </c>
      <c r="U222" s="4">
        <v>1</v>
      </c>
      <c r="V222" s="5">
        <v>215364.9</v>
      </c>
      <c r="W222" s="58">
        <f t="shared" si="10"/>
        <v>93001.650787815757</v>
      </c>
    </row>
    <row r="223" spans="1:23">
      <c r="A223" s="3" t="s">
        <v>17</v>
      </c>
      <c r="B223" s="3" t="s">
        <v>18</v>
      </c>
      <c r="C223" s="3" t="s">
        <v>19</v>
      </c>
      <c r="D223" s="3" t="s">
        <v>29</v>
      </c>
      <c r="E223" s="3" t="s">
        <v>21</v>
      </c>
      <c r="F223" s="70" t="s">
        <v>487</v>
      </c>
      <c r="G223" s="3" t="s">
        <v>34</v>
      </c>
      <c r="H223" s="58" t="str">
        <f t="shared" si="11"/>
        <v>392</v>
      </c>
      <c r="I223" s="59">
        <f>_xlfn.XLOOKUP(H223,'A6.2-Rate Base RCND Plant'!C:C,'A6.2-Rate Base RCND Plant'!F:F,"ERROR")</f>
        <v>0.43183290679129122</v>
      </c>
      <c r="J223" s="3" t="s">
        <v>54</v>
      </c>
      <c r="K223" s="3" t="s">
        <v>24</v>
      </c>
      <c r="L223" s="3" t="s">
        <v>25</v>
      </c>
      <c r="M223" s="4">
        <v>2004</v>
      </c>
      <c r="N223" s="5">
        <v>46246.95</v>
      </c>
      <c r="O223" s="5"/>
      <c r="P223" s="5">
        <v>46246.95</v>
      </c>
      <c r="Q223" s="58">
        <f t="shared" si="9"/>
        <v>0</v>
      </c>
      <c r="R223" s="3" t="s">
        <v>36</v>
      </c>
      <c r="S223" s="4">
        <v>1</v>
      </c>
      <c r="T223" s="4">
        <v>1</v>
      </c>
      <c r="U223" s="4">
        <v>1</v>
      </c>
      <c r="V223" s="5">
        <v>46246.95</v>
      </c>
      <c r="W223" s="58">
        <f t="shared" si="10"/>
        <v>19970.954848731504</v>
      </c>
    </row>
    <row r="224" spans="1:23">
      <c r="A224" s="3" t="s">
        <v>17</v>
      </c>
      <c r="B224" s="3" t="s">
        <v>18</v>
      </c>
      <c r="C224" s="3" t="s">
        <v>19</v>
      </c>
      <c r="D224" s="3" t="s">
        <v>29</v>
      </c>
      <c r="E224" s="3" t="s">
        <v>21</v>
      </c>
      <c r="F224" s="70" t="s">
        <v>487</v>
      </c>
      <c r="G224" s="3" t="s">
        <v>34</v>
      </c>
      <c r="H224" s="58" t="str">
        <f t="shared" si="11"/>
        <v>392</v>
      </c>
      <c r="I224" s="59">
        <f>_xlfn.XLOOKUP(H224,'A6.2-Rate Base RCND Plant'!C:C,'A6.2-Rate Base RCND Plant'!F:F,"ERROR")</f>
        <v>0.43183290679129122</v>
      </c>
      <c r="J224" s="3" t="s">
        <v>35</v>
      </c>
      <c r="K224" s="3" t="s">
        <v>24</v>
      </c>
      <c r="L224" s="3" t="s">
        <v>25</v>
      </c>
      <c r="M224" s="4">
        <v>2004</v>
      </c>
      <c r="N224" s="5">
        <v>65494.239999999998</v>
      </c>
      <c r="O224" s="5"/>
      <c r="P224" s="5">
        <v>65494.239999999998</v>
      </c>
      <c r="Q224" s="58">
        <f t="shared" si="9"/>
        <v>0</v>
      </c>
      <c r="R224" s="3" t="s">
        <v>36</v>
      </c>
      <c r="S224" s="4">
        <v>1</v>
      </c>
      <c r="T224" s="4">
        <v>1</v>
      </c>
      <c r="U224" s="4">
        <v>1</v>
      </c>
      <c r="V224" s="5">
        <v>65494.239999999998</v>
      </c>
      <c r="W224" s="58">
        <f t="shared" si="10"/>
        <v>28282.568037286455</v>
      </c>
    </row>
    <row r="225" spans="1:23">
      <c r="A225" s="3" t="s">
        <v>17</v>
      </c>
      <c r="B225" s="3" t="s">
        <v>18</v>
      </c>
      <c r="C225" s="3" t="s">
        <v>19</v>
      </c>
      <c r="D225" s="3" t="s">
        <v>20</v>
      </c>
      <c r="E225" s="3" t="s">
        <v>21</v>
      </c>
      <c r="F225" s="70" t="s">
        <v>487</v>
      </c>
      <c r="G225" s="3" t="s">
        <v>51</v>
      </c>
      <c r="H225" s="58" t="str">
        <f t="shared" si="11"/>
        <v>375</v>
      </c>
      <c r="I225" s="59">
        <f>_xlfn.XLOOKUP(H225,'A6.2-Rate Base RCND Plant'!C:C,'A6.2-Rate Base RCND Plant'!F:F,"ERROR")</f>
        <v>0.14703551036705884</v>
      </c>
      <c r="J225" s="3" t="s">
        <v>23</v>
      </c>
      <c r="K225" s="3" t="s">
        <v>24</v>
      </c>
      <c r="L225" s="3" t="s">
        <v>25</v>
      </c>
      <c r="M225" s="4">
        <v>1999</v>
      </c>
      <c r="N225" s="5">
        <v>2700.47</v>
      </c>
      <c r="O225" s="5"/>
      <c r="P225" s="5">
        <v>952</v>
      </c>
      <c r="Q225" s="58">
        <f t="shared" si="9"/>
        <v>1748.4699999999998</v>
      </c>
      <c r="R225" s="3" t="s">
        <v>52</v>
      </c>
      <c r="S225" s="4">
        <v>673</v>
      </c>
      <c r="T225" s="4">
        <v>285</v>
      </c>
      <c r="U225" s="4">
        <v>2.36</v>
      </c>
      <c r="V225" s="5">
        <v>6376.9</v>
      </c>
      <c r="W225" s="58">
        <f t="shared" si="10"/>
        <v>937.63074605969746</v>
      </c>
    </row>
    <row r="226" spans="1:23">
      <c r="A226" s="3" t="s">
        <v>17</v>
      </c>
      <c r="B226" s="3" t="s">
        <v>18</v>
      </c>
      <c r="C226" s="3" t="s">
        <v>19</v>
      </c>
      <c r="D226" s="3" t="s">
        <v>97</v>
      </c>
      <c r="E226" s="3" t="s">
        <v>21</v>
      </c>
      <c r="F226" s="70" t="s">
        <v>487</v>
      </c>
      <c r="G226" s="3" t="s">
        <v>98</v>
      </c>
      <c r="H226" s="58" t="str">
        <f t="shared" si="11"/>
        <v>302</v>
      </c>
      <c r="I226" s="59">
        <f>_xlfn.XLOOKUP(H226,'A6.2-Rate Base RCND Plant'!C:C,'A6.2-Rate Base RCND Plant'!F:F,"ERROR")</f>
        <v>0.18080879826634541</v>
      </c>
      <c r="J226" s="3" t="s">
        <v>23</v>
      </c>
      <c r="K226" s="3" t="s">
        <v>24</v>
      </c>
      <c r="L226" s="3" t="s">
        <v>25</v>
      </c>
      <c r="M226" s="4">
        <v>2003</v>
      </c>
      <c r="N226" s="5">
        <v>11840.17</v>
      </c>
      <c r="O226" s="5"/>
      <c r="P226" s="5">
        <v>4521.7</v>
      </c>
      <c r="Q226" s="58">
        <f t="shared" si="9"/>
        <v>7318.47</v>
      </c>
      <c r="R226" s="3" t="s">
        <v>36</v>
      </c>
      <c r="S226" s="4">
        <v>1</v>
      </c>
      <c r="T226" s="4">
        <v>1</v>
      </c>
      <c r="U226" s="4">
        <v>1</v>
      </c>
      <c r="V226" s="5">
        <v>11840.17</v>
      </c>
      <c r="W226" s="58">
        <f t="shared" si="10"/>
        <v>2140.8069089692349</v>
      </c>
    </row>
    <row r="227" spans="1:23">
      <c r="A227" s="3" t="s">
        <v>17</v>
      </c>
      <c r="B227" s="3" t="s">
        <v>18</v>
      </c>
      <c r="C227" s="3" t="s">
        <v>19</v>
      </c>
      <c r="D227" s="3" t="s">
        <v>65</v>
      </c>
      <c r="E227" s="3" t="s">
        <v>21</v>
      </c>
      <c r="F227" s="70" t="s">
        <v>487</v>
      </c>
      <c r="G227" s="3" t="s">
        <v>75</v>
      </c>
      <c r="H227" s="58" t="str">
        <f t="shared" si="11"/>
        <v>365</v>
      </c>
      <c r="I227" s="59">
        <f>_xlfn.XLOOKUP(H227,'A6.2-Rate Base RCND Plant'!C:C,'A6.2-Rate Base RCND Plant'!F:F,"ERROR")</f>
        <v>0.4579900286183099</v>
      </c>
      <c r="J227" s="3" t="s">
        <v>76</v>
      </c>
      <c r="K227" s="3" t="s">
        <v>107</v>
      </c>
      <c r="L227" s="3" t="s">
        <v>108</v>
      </c>
      <c r="M227" s="4">
        <v>2001</v>
      </c>
      <c r="N227" s="5">
        <v>10075.42</v>
      </c>
      <c r="O227" s="5"/>
      <c r="P227" s="5">
        <v>4614.67</v>
      </c>
      <c r="Q227" s="58">
        <f t="shared" si="9"/>
        <v>5460.75</v>
      </c>
      <c r="R227" s="3" t="s">
        <v>36</v>
      </c>
      <c r="S227" s="4">
        <v>1</v>
      </c>
      <c r="T227" s="4">
        <v>1</v>
      </c>
      <c r="U227" s="4">
        <v>1</v>
      </c>
      <c r="V227" s="5">
        <v>10075.42</v>
      </c>
      <c r="W227" s="58">
        <f t="shared" si="10"/>
        <v>4614.4418941414915</v>
      </c>
    </row>
    <row r="228" spans="1:23">
      <c r="A228" s="3" t="s">
        <v>17</v>
      </c>
      <c r="B228" s="3" t="s">
        <v>18</v>
      </c>
      <c r="C228" s="3" t="s">
        <v>19</v>
      </c>
      <c r="D228" s="3" t="s">
        <v>29</v>
      </c>
      <c r="E228" s="3" t="s">
        <v>21</v>
      </c>
      <c r="F228" s="70" t="s">
        <v>487</v>
      </c>
      <c r="G228" s="3" t="s">
        <v>57</v>
      </c>
      <c r="H228" s="58" t="str">
        <f t="shared" si="11"/>
        <v>396</v>
      </c>
      <c r="I228" s="59">
        <f>_xlfn.XLOOKUP(H228,'A6.2-Rate Base RCND Plant'!C:C,'A6.2-Rate Base RCND Plant'!F:F,"ERROR")</f>
        <v>0.54297473900690851</v>
      </c>
      <c r="J228" s="3" t="s">
        <v>23</v>
      </c>
      <c r="K228" s="3" t="s">
        <v>37</v>
      </c>
      <c r="L228" s="3" t="s">
        <v>38</v>
      </c>
      <c r="M228" s="4">
        <v>2001</v>
      </c>
      <c r="N228" s="5">
        <v>10633</v>
      </c>
      <c r="O228" s="5"/>
      <c r="P228" s="5">
        <v>10632.97</v>
      </c>
      <c r="Q228" s="58">
        <f t="shared" si="9"/>
        <v>3.0000000000654836E-2</v>
      </c>
      <c r="R228" s="3" t="s">
        <v>36</v>
      </c>
      <c r="S228" s="4">
        <v>1</v>
      </c>
      <c r="T228" s="4">
        <v>1</v>
      </c>
      <c r="U228" s="4">
        <v>1</v>
      </c>
      <c r="V228" s="5">
        <v>10633</v>
      </c>
      <c r="W228" s="58">
        <f t="shared" si="10"/>
        <v>5773.4503998604587</v>
      </c>
    </row>
    <row r="229" spans="1:23">
      <c r="A229" s="3" t="s">
        <v>17</v>
      </c>
      <c r="B229" s="3" t="s">
        <v>18</v>
      </c>
      <c r="C229" s="3" t="s">
        <v>19</v>
      </c>
      <c r="D229" s="3" t="s">
        <v>20</v>
      </c>
      <c r="E229" s="3" t="s">
        <v>21</v>
      </c>
      <c r="F229" s="70" t="s">
        <v>487</v>
      </c>
      <c r="G229" s="3" t="s">
        <v>48</v>
      </c>
      <c r="H229" s="58" t="str">
        <f t="shared" si="11"/>
        <v>387</v>
      </c>
      <c r="I229" s="59">
        <f>_xlfn.XLOOKUP(H229,'A6.2-Rate Base RCND Plant'!C:C,'A6.2-Rate Base RCND Plant'!F:F,"ERROR")</f>
        <v>0.71279521796502854</v>
      </c>
      <c r="J229" s="3" t="s">
        <v>23</v>
      </c>
      <c r="K229" s="3" t="s">
        <v>24</v>
      </c>
      <c r="L229" s="3" t="s">
        <v>25</v>
      </c>
      <c r="M229" s="4">
        <v>2000</v>
      </c>
      <c r="N229" s="5">
        <v>23493.48</v>
      </c>
      <c r="O229" s="5"/>
      <c r="P229" s="5">
        <v>19858.36</v>
      </c>
      <c r="Q229" s="58">
        <f t="shared" si="9"/>
        <v>3635.119999999999</v>
      </c>
      <c r="R229" s="3" t="s">
        <v>36</v>
      </c>
      <c r="S229" s="4">
        <v>1</v>
      </c>
      <c r="T229" s="4">
        <v>1</v>
      </c>
      <c r="U229" s="4">
        <v>1</v>
      </c>
      <c r="V229" s="5">
        <v>23493.48</v>
      </c>
      <c r="W229" s="58">
        <f t="shared" si="10"/>
        <v>16746.040197357037</v>
      </c>
    </row>
    <row r="230" spans="1:23">
      <c r="A230" s="3" t="s">
        <v>17</v>
      </c>
      <c r="B230" s="3" t="s">
        <v>18</v>
      </c>
      <c r="C230" s="3" t="s">
        <v>19</v>
      </c>
      <c r="D230" s="3" t="s">
        <v>20</v>
      </c>
      <c r="E230" s="3" t="s">
        <v>21</v>
      </c>
      <c r="F230" s="70" t="s">
        <v>487</v>
      </c>
      <c r="G230" s="3" t="s">
        <v>48</v>
      </c>
      <c r="H230" s="58" t="str">
        <f t="shared" si="11"/>
        <v>387</v>
      </c>
      <c r="I230" s="59">
        <f>_xlfn.XLOOKUP(H230,'A6.2-Rate Base RCND Plant'!C:C,'A6.2-Rate Base RCND Plant'!F:F,"ERROR")</f>
        <v>0.71279521796502854</v>
      </c>
      <c r="J230" s="3" t="s">
        <v>23</v>
      </c>
      <c r="K230" s="3" t="s">
        <v>24</v>
      </c>
      <c r="L230" s="3" t="s">
        <v>25</v>
      </c>
      <c r="M230" s="4">
        <v>1974</v>
      </c>
      <c r="N230" s="5">
        <v>1074.17</v>
      </c>
      <c r="O230" s="5"/>
      <c r="P230" s="5">
        <v>1074.17</v>
      </c>
      <c r="Q230" s="58">
        <f t="shared" si="9"/>
        <v>0</v>
      </c>
      <c r="R230" s="3" t="s">
        <v>36</v>
      </c>
      <c r="S230" s="4">
        <v>1</v>
      </c>
      <c r="T230" s="4">
        <v>1</v>
      </c>
      <c r="U230" s="4">
        <v>1</v>
      </c>
      <c r="V230" s="5">
        <v>1074.17</v>
      </c>
      <c r="W230" s="58">
        <f t="shared" si="10"/>
        <v>765.66323928149473</v>
      </c>
    </row>
    <row r="231" spans="1:23">
      <c r="A231" s="3" t="s">
        <v>17</v>
      </c>
      <c r="B231" s="3" t="s">
        <v>18</v>
      </c>
      <c r="C231" s="3" t="s">
        <v>19</v>
      </c>
      <c r="D231" s="3" t="s">
        <v>20</v>
      </c>
      <c r="E231" s="3" t="s">
        <v>21</v>
      </c>
      <c r="F231" s="70" t="s">
        <v>487</v>
      </c>
      <c r="G231" s="3" t="s">
        <v>80</v>
      </c>
      <c r="H231" s="58" t="str">
        <f t="shared" si="11"/>
        <v>385</v>
      </c>
      <c r="I231" s="59">
        <f>_xlfn.XLOOKUP(H231,'A6.2-Rate Base RCND Plant'!C:C,'A6.2-Rate Base RCND Plant'!F:F,"ERROR")</f>
        <v>0.39278890683516676</v>
      </c>
      <c r="J231" s="3" t="s">
        <v>23</v>
      </c>
      <c r="K231" s="3" t="s">
        <v>24</v>
      </c>
      <c r="L231" s="3" t="s">
        <v>25</v>
      </c>
      <c r="M231" s="4">
        <v>1985</v>
      </c>
      <c r="N231" s="5">
        <v>1716.94</v>
      </c>
      <c r="O231" s="5"/>
      <c r="P231" s="5">
        <v>1638.25</v>
      </c>
      <c r="Q231" s="58">
        <f t="shared" si="9"/>
        <v>78.690000000000055</v>
      </c>
      <c r="R231" s="3" t="s">
        <v>36</v>
      </c>
      <c r="S231" s="4">
        <v>1</v>
      </c>
      <c r="T231" s="4">
        <v>1</v>
      </c>
      <c r="U231" s="4">
        <v>1</v>
      </c>
      <c r="V231" s="5">
        <v>1716.94</v>
      </c>
      <c r="W231" s="58">
        <f t="shared" si="10"/>
        <v>674.39498570157127</v>
      </c>
    </row>
    <row r="232" spans="1:23">
      <c r="A232" s="3" t="s">
        <v>17</v>
      </c>
      <c r="B232" s="3" t="s">
        <v>18</v>
      </c>
      <c r="C232" s="3" t="s">
        <v>19</v>
      </c>
      <c r="D232" s="3" t="s">
        <v>29</v>
      </c>
      <c r="E232" s="3" t="s">
        <v>21</v>
      </c>
      <c r="F232" s="70" t="s">
        <v>487</v>
      </c>
      <c r="G232" s="3" t="s">
        <v>30</v>
      </c>
      <c r="H232" s="58" t="str">
        <f t="shared" si="11"/>
        <v>390</v>
      </c>
      <c r="I232" s="59">
        <f>_xlfn.XLOOKUP(H232,'A6.2-Rate Base RCND Plant'!C:C,'A6.2-Rate Base RCND Plant'!F:F,"ERROR")</f>
        <v>0.24904501540006124</v>
      </c>
      <c r="J232" s="3" t="s">
        <v>23</v>
      </c>
      <c r="K232" s="3" t="s">
        <v>89</v>
      </c>
      <c r="L232" s="3" t="s">
        <v>109</v>
      </c>
      <c r="M232" s="4">
        <v>1996</v>
      </c>
      <c r="N232" s="5">
        <v>13526</v>
      </c>
      <c r="O232" s="5"/>
      <c r="P232" s="5">
        <v>7171.52</v>
      </c>
      <c r="Q232" s="58">
        <f t="shared" si="9"/>
        <v>6354.48</v>
      </c>
      <c r="R232" s="3" t="s">
        <v>33</v>
      </c>
      <c r="S232" s="4">
        <v>675</v>
      </c>
      <c r="T232" s="4">
        <v>284</v>
      </c>
      <c r="U232" s="4">
        <v>2.38</v>
      </c>
      <c r="V232" s="5">
        <v>32148.06</v>
      </c>
      <c r="W232" s="58">
        <f t="shared" si="10"/>
        <v>8006.3140977820931</v>
      </c>
    </row>
    <row r="233" spans="1:23">
      <c r="A233" s="3" t="s">
        <v>17</v>
      </c>
      <c r="B233" s="3" t="s">
        <v>18</v>
      </c>
      <c r="C233" s="3" t="s">
        <v>19</v>
      </c>
      <c r="D233" s="3" t="s">
        <v>29</v>
      </c>
      <c r="E233" s="3" t="s">
        <v>21</v>
      </c>
      <c r="F233" s="70" t="s">
        <v>487</v>
      </c>
      <c r="G233" s="3" t="s">
        <v>30</v>
      </c>
      <c r="H233" s="58" t="str">
        <f t="shared" si="11"/>
        <v>390</v>
      </c>
      <c r="I233" s="59">
        <f>_xlfn.XLOOKUP(H233,'A6.2-Rate Base RCND Plant'!C:C,'A6.2-Rate Base RCND Plant'!F:F,"ERROR")</f>
        <v>0.24904501540006124</v>
      </c>
      <c r="J233" s="3" t="s">
        <v>23</v>
      </c>
      <c r="K233" s="3" t="s">
        <v>68</v>
      </c>
      <c r="L233" s="3" t="s">
        <v>69</v>
      </c>
      <c r="M233" s="4">
        <v>1955</v>
      </c>
      <c r="N233" s="5">
        <v>8992.3799999999992</v>
      </c>
      <c r="O233" s="5"/>
      <c r="P233" s="5">
        <v>8992.3799999999992</v>
      </c>
      <c r="Q233" s="58">
        <f t="shared" si="9"/>
        <v>0</v>
      </c>
      <c r="R233" s="3" t="s">
        <v>33</v>
      </c>
      <c r="S233" s="4">
        <v>675</v>
      </c>
      <c r="T233" s="4">
        <v>47</v>
      </c>
      <c r="U233" s="4">
        <v>14.36</v>
      </c>
      <c r="V233" s="5">
        <v>129145.88</v>
      </c>
      <c r="W233" s="58">
        <f t="shared" si="10"/>
        <v>32163.137673454461</v>
      </c>
    </row>
    <row r="234" spans="1:23">
      <c r="A234" s="3" t="s">
        <v>17</v>
      </c>
      <c r="B234" s="3" t="s">
        <v>18</v>
      </c>
      <c r="C234" s="3" t="s">
        <v>19</v>
      </c>
      <c r="D234" s="3" t="s">
        <v>29</v>
      </c>
      <c r="E234" s="3" t="s">
        <v>21</v>
      </c>
      <c r="F234" s="70" t="s">
        <v>487</v>
      </c>
      <c r="G234" s="3" t="s">
        <v>30</v>
      </c>
      <c r="H234" s="58" t="str">
        <f t="shared" si="11"/>
        <v>390</v>
      </c>
      <c r="I234" s="59">
        <f>_xlfn.XLOOKUP(H234,'A6.2-Rate Base RCND Plant'!C:C,'A6.2-Rate Base RCND Plant'!F:F,"ERROR")</f>
        <v>0.24904501540006124</v>
      </c>
      <c r="J234" s="3" t="s">
        <v>23</v>
      </c>
      <c r="K234" s="3" t="s">
        <v>58</v>
      </c>
      <c r="L234" s="3" t="s">
        <v>59</v>
      </c>
      <c r="M234" s="4">
        <v>2005</v>
      </c>
      <c r="N234" s="5">
        <v>223544.24</v>
      </c>
      <c r="O234" s="5"/>
      <c r="P234" s="5">
        <v>123355.8</v>
      </c>
      <c r="Q234" s="58">
        <f t="shared" si="9"/>
        <v>100188.43999999999</v>
      </c>
      <c r="R234" s="3" t="s">
        <v>33</v>
      </c>
      <c r="S234" s="4">
        <v>675</v>
      </c>
      <c r="T234" s="4">
        <v>370</v>
      </c>
      <c r="U234" s="4">
        <v>1.82</v>
      </c>
      <c r="V234" s="5">
        <v>407817.19</v>
      </c>
      <c r="W234" s="58">
        <f t="shared" si="10"/>
        <v>101564.8383639597</v>
      </c>
    </row>
    <row r="235" spans="1:23">
      <c r="A235" s="3" t="s">
        <v>17</v>
      </c>
      <c r="B235" s="3" t="s">
        <v>18</v>
      </c>
      <c r="C235" s="3" t="s">
        <v>19</v>
      </c>
      <c r="D235" s="3" t="s">
        <v>29</v>
      </c>
      <c r="E235" s="3" t="s">
        <v>21</v>
      </c>
      <c r="F235" s="70" t="s">
        <v>487</v>
      </c>
      <c r="G235" s="3" t="s">
        <v>30</v>
      </c>
      <c r="H235" s="58" t="str">
        <f t="shared" si="11"/>
        <v>390</v>
      </c>
      <c r="I235" s="59">
        <f>_xlfn.XLOOKUP(H235,'A6.2-Rate Base RCND Plant'!C:C,'A6.2-Rate Base RCND Plant'!F:F,"ERROR")</f>
        <v>0.24904501540006124</v>
      </c>
      <c r="J235" s="3" t="s">
        <v>23</v>
      </c>
      <c r="K235" s="3" t="s">
        <v>68</v>
      </c>
      <c r="L235" s="3" t="s">
        <v>69</v>
      </c>
      <c r="M235" s="4">
        <v>1979</v>
      </c>
      <c r="N235" s="5">
        <v>3973.59</v>
      </c>
      <c r="O235" s="5"/>
      <c r="P235" s="5">
        <v>3932.12</v>
      </c>
      <c r="Q235" s="58">
        <f t="shared" si="9"/>
        <v>41.470000000000255</v>
      </c>
      <c r="R235" s="3" t="s">
        <v>33</v>
      </c>
      <c r="S235" s="4">
        <v>675</v>
      </c>
      <c r="T235" s="4">
        <v>184.25</v>
      </c>
      <c r="U235" s="4">
        <v>3.66</v>
      </c>
      <c r="V235" s="5">
        <v>14557.25</v>
      </c>
      <c r="W235" s="58">
        <f t="shared" si="10"/>
        <v>3625.4105504325416</v>
      </c>
    </row>
    <row r="236" spans="1:23">
      <c r="A236" s="3" t="s">
        <v>17</v>
      </c>
      <c r="B236" s="3" t="s">
        <v>18</v>
      </c>
      <c r="C236" s="3" t="s">
        <v>19</v>
      </c>
      <c r="D236" s="3" t="s">
        <v>29</v>
      </c>
      <c r="E236" s="3" t="s">
        <v>21</v>
      </c>
      <c r="F236" s="70" t="s">
        <v>487</v>
      </c>
      <c r="G236" s="3" t="s">
        <v>30</v>
      </c>
      <c r="H236" s="58" t="str">
        <f t="shared" si="11"/>
        <v>390</v>
      </c>
      <c r="I236" s="59">
        <f>_xlfn.XLOOKUP(H236,'A6.2-Rate Base RCND Plant'!C:C,'A6.2-Rate Base RCND Plant'!F:F,"ERROR")</f>
        <v>0.24904501540006124</v>
      </c>
      <c r="J236" s="3" t="s">
        <v>23</v>
      </c>
      <c r="K236" s="3" t="s">
        <v>68</v>
      </c>
      <c r="L236" s="3" t="s">
        <v>88</v>
      </c>
      <c r="M236" s="4">
        <v>1982</v>
      </c>
      <c r="N236" s="5">
        <v>12772.15</v>
      </c>
      <c r="O236" s="5"/>
      <c r="P236" s="5">
        <v>12226.13</v>
      </c>
      <c r="Q236" s="58">
        <f t="shared" si="9"/>
        <v>546.02000000000044</v>
      </c>
      <c r="R236" s="3" t="s">
        <v>33</v>
      </c>
      <c r="S236" s="4">
        <v>675</v>
      </c>
      <c r="T236" s="4">
        <v>201.75</v>
      </c>
      <c r="U236" s="4">
        <v>3.35</v>
      </c>
      <c r="V236" s="5">
        <v>42732.1</v>
      </c>
      <c r="W236" s="58">
        <f t="shared" si="10"/>
        <v>10642.216502576957</v>
      </c>
    </row>
    <row r="237" spans="1:23">
      <c r="A237" s="3" t="s">
        <v>17</v>
      </c>
      <c r="B237" s="3" t="s">
        <v>18</v>
      </c>
      <c r="C237" s="3" t="s">
        <v>19</v>
      </c>
      <c r="D237" s="3" t="s">
        <v>20</v>
      </c>
      <c r="E237" s="3" t="s">
        <v>21</v>
      </c>
      <c r="F237" s="70" t="s">
        <v>487</v>
      </c>
      <c r="G237" s="3" t="s">
        <v>27</v>
      </c>
      <c r="H237" s="58" t="str">
        <f t="shared" si="11"/>
        <v>381</v>
      </c>
      <c r="I237" s="59">
        <f>_xlfn.XLOOKUP(H237,'A6.2-Rate Base RCND Plant'!C:C,'A6.2-Rate Base RCND Plant'!F:F,"ERROR")</f>
        <v>0.1701755990530332</v>
      </c>
      <c r="J237" s="3" t="s">
        <v>23</v>
      </c>
      <c r="K237" s="3" t="s">
        <v>24</v>
      </c>
      <c r="L237" s="3" t="s">
        <v>25</v>
      </c>
      <c r="M237" s="4">
        <v>1999</v>
      </c>
      <c r="N237" s="5">
        <v>523809.82</v>
      </c>
      <c r="O237" s="5"/>
      <c r="P237" s="5">
        <v>177388.42</v>
      </c>
      <c r="Q237" s="58">
        <f t="shared" si="9"/>
        <v>346421.4</v>
      </c>
      <c r="R237" s="3" t="s">
        <v>28</v>
      </c>
      <c r="S237" s="4">
        <v>352</v>
      </c>
      <c r="T237" s="4">
        <v>184</v>
      </c>
      <c r="U237" s="4">
        <v>1.91</v>
      </c>
      <c r="V237" s="5">
        <v>1002070.96</v>
      </c>
      <c r="W237" s="58">
        <f t="shared" si="10"/>
        <v>170528.02591164806</v>
      </c>
    </row>
    <row r="238" spans="1:23">
      <c r="A238" s="3" t="s">
        <v>17</v>
      </c>
      <c r="B238" s="3" t="s">
        <v>18</v>
      </c>
      <c r="C238" s="3" t="s">
        <v>19</v>
      </c>
      <c r="D238" s="3" t="s">
        <v>20</v>
      </c>
      <c r="E238" s="3" t="s">
        <v>21</v>
      </c>
      <c r="F238" s="70" t="s">
        <v>487</v>
      </c>
      <c r="G238" s="3" t="s">
        <v>44</v>
      </c>
      <c r="H238" s="58" t="str">
        <f t="shared" si="11"/>
        <v>382</v>
      </c>
      <c r="I238" s="59">
        <f>_xlfn.XLOOKUP(H238,'A6.2-Rate Base RCND Plant'!C:C,'A6.2-Rate Base RCND Plant'!F:F,"ERROR")</f>
        <v>4.068947554640568E-2</v>
      </c>
      <c r="J238" s="3" t="s">
        <v>23</v>
      </c>
      <c r="K238" s="3" t="s">
        <v>24</v>
      </c>
      <c r="L238" s="3" t="s">
        <v>25</v>
      </c>
      <c r="M238" s="4">
        <v>2002</v>
      </c>
      <c r="N238" s="5">
        <v>406084.95</v>
      </c>
      <c r="O238" s="5"/>
      <c r="P238" s="5">
        <v>19383.52</v>
      </c>
      <c r="Q238" s="58">
        <f t="shared" si="9"/>
        <v>386701.43</v>
      </c>
      <c r="R238" s="3" t="s">
        <v>45</v>
      </c>
      <c r="S238" s="4">
        <v>2076</v>
      </c>
      <c r="T238" s="4">
        <v>386</v>
      </c>
      <c r="U238" s="4">
        <v>5.38</v>
      </c>
      <c r="V238" s="5">
        <v>2184021.65</v>
      </c>
      <c r="W238" s="58">
        <f t="shared" si="10"/>
        <v>88866.695520495588</v>
      </c>
    </row>
    <row r="239" spans="1:23">
      <c r="A239" s="3" t="s">
        <v>17</v>
      </c>
      <c r="B239" s="3" t="s">
        <v>18</v>
      </c>
      <c r="C239" s="3" t="s">
        <v>19</v>
      </c>
      <c r="D239" s="3" t="s">
        <v>29</v>
      </c>
      <c r="E239" s="3" t="s">
        <v>21</v>
      </c>
      <c r="F239" s="70" t="s">
        <v>487</v>
      </c>
      <c r="G239" s="3" t="s">
        <v>34</v>
      </c>
      <c r="H239" s="58" t="str">
        <f t="shared" si="11"/>
        <v>392</v>
      </c>
      <c r="I239" s="59">
        <f>_xlfn.XLOOKUP(H239,'A6.2-Rate Base RCND Plant'!C:C,'A6.2-Rate Base RCND Plant'!F:F,"ERROR")</f>
        <v>0.43183290679129122</v>
      </c>
      <c r="J239" s="3" t="s">
        <v>81</v>
      </c>
      <c r="K239" s="3" t="s">
        <v>24</v>
      </c>
      <c r="L239" s="3" t="s">
        <v>25</v>
      </c>
      <c r="M239" s="4">
        <v>2007</v>
      </c>
      <c r="N239" s="5">
        <v>256698.52</v>
      </c>
      <c r="O239" s="5"/>
      <c r="P239" s="5">
        <v>129352.14</v>
      </c>
      <c r="Q239" s="58">
        <f t="shared" si="9"/>
        <v>127346.37999999999</v>
      </c>
      <c r="R239" s="3" t="s">
        <v>36</v>
      </c>
      <c r="S239" s="4">
        <v>1</v>
      </c>
      <c r="T239" s="4">
        <v>1</v>
      </c>
      <c r="U239" s="4">
        <v>1</v>
      </c>
      <c r="V239" s="5">
        <v>256698.52</v>
      </c>
      <c r="W239" s="58">
        <f t="shared" si="10"/>
        <v>110850.86806062239</v>
      </c>
    </row>
    <row r="240" spans="1:23">
      <c r="A240" s="3" t="s">
        <v>17</v>
      </c>
      <c r="B240" s="3" t="s">
        <v>18</v>
      </c>
      <c r="C240" s="3" t="s">
        <v>19</v>
      </c>
      <c r="D240" s="3" t="s">
        <v>29</v>
      </c>
      <c r="E240" s="3" t="s">
        <v>21</v>
      </c>
      <c r="F240" s="70" t="s">
        <v>487</v>
      </c>
      <c r="G240" s="3" t="s">
        <v>82</v>
      </c>
      <c r="H240" s="58" t="str">
        <f t="shared" si="11"/>
        <v>393</v>
      </c>
      <c r="I240" s="59">
        <f>_xlfn.XLOOKUP(H240,'A6.2-Rate Base RCND Plant'!C:C,'A6.2-Rate Base RCND Plant'!F:F,"ERROR")</f>
        <v>0.47174007972370507</v>
      </c>
      <c r="J240" s="3" t="s">
        <v>23</v>
      </c>
      <c r="K240" s="3" t="s">
        <v>49</v>
      </c>
      <c r="L240" s="3" t="s">
        <v>50</v>
      </c>
      <c r="M240" s="4">
        <v>2000</v>
      </c>
      <c r="N240" s="5">
        <v>4199.83</v>
      </c>
      <c r="O240" s="5"/>
      <c r="P240" s="5">
        <v>2732.88</v>
      </c>
      <c r="Q240" s="58">
        <f t="shared" si="9"/>
        <v>1466.9499999999998</v>
      </c>
      <c r="R240" s="3" t="s">
        <v>36</v>
      </c>
      <c r="S240" s="4">
        <v>1</v>
      </c>
      <c r="T240" s="4">
        <v>1</v>
      </c>
      <c r="U240" s="4">
        <v>1</v>
      </c>
      <c r="V240" s="5">
        <v>4199.83</v>
      </c>
      <c r="W240" s="58">
        <f t="shared" si="10"/>
        <v>1981.2281390260082</v>
      </c>
    </row>
    <row r="241" spans="1:23">
      <c r="A241" s="3" t="s">
        <v>17</v>
      </c>
      <c r="B241" s="3" t="s">
        <v>18</v>
      </c>
      <c r="C241" s="3" t="s">
        <v>19</v>
      </c>
      <c r="D241" s="3" t="s">
        <v>29</v>
      </c>
      <c r="E241" s="3" t="s">
        <v>21</v>
      </c>
      <c r="F241" s="70" t="s">
        <v>487</v>
      </c>
      <c r="G241" s="3" t="s">
        <v>82</v>
      </c>
      <c r="H241" s="58" t="str">
        <f t="shared" si="11"/>
        <v>393</v>
      </c>
      <c r="I241" s="59">
        <f>_xlfn.XLOOKUP(H241,'A6.2-Rate Base RCND Plant'!C:C,'A6.2-Rate Base RCND Plant'!F:F,"ERROR")</f>
        <v>0.47174007972370507</v>
      </c>
      <c r="J241" s="3" t="s">
        <v>23</v>
      </c>
      <c r="K241" s="3" t="s">
        <v>58</v>
      </c>
      <c r="L241" s="3" t="s">
        <v>59</v>
      </c>
      <c r="M241" s="4">
        <v>2008</v>
      </c>
      <c r="N241" s="5">
        <v>4475.53</v>
      </c>
      <c r="O241" s="5"/>
      <c r="P241" s="5">
        <v>1954.41</v>
      </c>
      <c r="Q241" s="58">
        <f t="shared" si="9"/>
        <v>2521.12</v>
      </c>
      <c r="R241" s="3" t="s">
        <v>36</v>
      </c>
      <c r="S241" s="4">
        <v>1</v>
      </c>
      <c r="T241" s="4">
        <v>1</v>
      </c>
      <c r="U241" s="4">
        <v>1</v>
      </c>
      <c r="V241" s="5">
        <v>4475.53</v>
      </c>
      <c r="W241" s="58">
        <f t="shared" si="10"/>
        <v>2111.2868790058337</v>
      </c>
    </row>
    <row r="242" spans="1:23">
      <c r="A242" s="3" t="s">
        <v>17</v>
      </c>
      <c r="B242" s="3" t="s">
        <v>18</v>
      </c>
      <c r="C242" s="3" t="s">
        <v>19</v>
      </c>
      <c r="D242" s="3" t="s">
        <v>20</v>
      </c>
      <c r="E242" s="3" t="s">
        <v>21</v>
      </c>
      <c r="F242" s="70" t="s">
        <v>487</v>
      </c>
      <c r="G242" s="3" t="s">
        <v>22</v>
      </c>
      <c r="H242" s="58" t="str">
        <f t="shared" si="11"/>
        <v>384</v>
      </c>
      <c r="I242" s="59">
        <f>_xlfn.XLOOKUP(H242,'A6.2-Rate Base RCND Plant'!C:C,'A6.2-Rate Base RCND Plant'!F:F,"ERROR")</f>
        <v>0.35620879944303163</v>
      </c>
      <c r="J242" s="3" t="s">
        <v>23</v>
      </c>
      <c r="K242" s="3" t="s">
        <v>24</v>
      </c>
      <c r="L242" s="3" t="s">
        <v>25</v>
      </c>
      <c r="M242" s="4">
        <v>2009</v>
      </c>
      <c r="N242" s="5">
        <v>135734.91</v>
      </c>
      <c r="O242" s="5"/>
      <c r="P242" s="5">
        <v>61870.57</v>
      </c>
      <c r="Q242" s="58">
        <f t="shared" si="9"/>
        <v>73864.34</v>
      </c>
      <c r="R242" s="3" t="s">
        <v>26</v>
      </c>
      <c r="S242" s="4">
        <v>1947</v>
      </c>
      <c r="T242" s="4">
        <v>678</v>
      </c>
      <c r="U242" s="4">
        <v>2.87</v>
      </c>
      <c r="V242" s="5">
        <v>389787.42</v>
      </c>
      <c r="W242" s="58">
        <f t="shared" si="10"/>
        <v>138845.70891619675</v>
      </c>
    </row>
    <row r="243" spans="1:23">
      <c r="A243" s="3" t="s">
        <v>17</v>
      </c>
      <c r="B243" s="3" t="s">
        <v>18</v>
      </c>
      <c r="C243" s="3" t="s">
        <v>19</v>
      </c>
      <c r="D243" s="3" t="s">
        <v>20</v>
      </c>
      <c r="E243" s="3" t="s">
        <v>21</v>
      </c>
      <c r="F243" s="70" t="s">
        <v>487</v>
      </c>
      <c r="G243" s="3" t="s">
        <v>80</v>
      </c>
      <c r="H243" s="58" t="str">
        <f t="shared" si="11"/>
        <v>385</v>
      </c>
      <c r="I243" s="59">
        <f>_xlfn.XLOOKUP(H243,'A6.2-Rate Base RCND Plant'!C:C,'A6.2-Rate Base RCND Plant'!F:F,"ERROR")</f>
        <v>0.39278890683516676</v>
      </c>
      <c r="J243" s="3" t="s">
        <v>23</v>
      </c>
      <c r="K243" s="3" t="s">
        <v>24</v>
      </c>
      <c r="L243" s="3" t="s">
        <v>25</v>
      </c>
      <c r="M243" s="4">
        <v>2001</v>
      </c>
      <c r="N243" s="5">
        <v>3574.2</v>
      </c>
      <c r="O243" s="5"/>
      <c r="P243" s="5">
        <v>2642.59</v>
      </c>
      <c r="Q243" s="58">
        <f t="shared" si="9"/>
        <v>931.60999999999967</v>
      </c>
      <c r="R243" s="3" t="s">
        <v>36</v>
      </c>
      <c r="S243" s="4">
        <v>1</v>
      </c>
      <c r="T243" s="4">
        <v>1</v>
      </c>
      <c r="U243" s="4">
        <v>1</v>
      </c>
      <c r="V243" s="5">
        <v>3574.2</v>
      </c>
      <c r="W243" s="58">
        <f t="shared" si="10"/>
        <v>1403.906110810253</v>
      </c>
    </row>
    <row r="244" spans="1:23">
      <c r="A244" s="3" t="s">
        <v>17</v>
      </c>
      <c r="B244" s="3" t="s">
        <v>18</v>
      </c>
      <c r="C244" s="3" t="s">
        <v>19</v>
      </c>
      <c r="D244" s="3" t="s">
        <v>20</v>
      </c>
      <c r="E244" s="3" t="s">
        <v>21</v>
      </c>
      <c r="F244" s="70" t="s">
        <v>487</v>
      </c>
      <c r="G244" s="3" t="s">
        <v>22</v>
      </c>
      <c r="H244" s="58" t="str">
        <f t="shared" si="11"/>
        <v>384</v>
      </c>
      <c r="I244" s="59">
        <f>_xlfn.XLOOKUP(H244,'A6.2-Rate Base RCND Plant'!C:C,'A6.2-Rate Base RCND Plant'!F:F,"ERROR")</f>
        <v>0.35620879944303163</v>
      </c>
      <c r="J244" s="3" t="s">
        <v>23</v>
      </c>
      <c r="K244" s="3" t="s">
        <v>24</v>
      </c>
      <c r="L244" s="3" t="s">
        <v>25</v>
      </c>
      <c r="M244" s="4">
        <v>2001</v>
      </c>
      <c r="N244" s="5">
        <v>165381.19</v>
      </c>
      <c r="O244" s="5"/>
      <c r="P244" s="5">
        <v>110386.41</v>
      </c>
      <c r="Q244" s="58">
        <f t="shared" si="9"/>
        <v>54994.78</v>
      </c>
      <c r="R244" s="3" t="s">
        <v>26</v>
      </c>
      <c r="S244" s="4">
        <v>1947</v>
      </c>
      <c r="T244" s="4">
        <v>376</v>
      </c>
      <c r="U244" s="4">
        <v>5.18</v>
      </c>
      <c r="V244" s="5">
        <v>856375.47</v>
      </c>
      <c r="W244" s="58">
        <f t="shared" si="10"/>
        <v>305048.47804116196</v>
      </c>
    </row>
    <row r="245" spans="1:23">
      <c r="A245" s="3" t="s">
        <v>17</v>
      </c>
      <c r="B245" s="3" t="s">
        <v>18</v>
      </c>
      <c r="C245" s="3" t="s">
        <v>19</v>
      </c>
      <c r="D245" s="3" t="s">
        <v>20</v>
      </c>
      <c r="E245" s="3" t="s">
        <v>21</v>
      </c>
      <c r="F245" s="70" t="s">
        <v>487</v>
      </c>
      <c r="G245" s="3" t="s">
        <v>22</v>
      </c>
      <c r="H245" s="58" t="str">
        <f t="shared" si="11"/>
        <v>384</v>
      </c>
      <c r="I245" s="59">
        <f>_xlfn.XLOOKUP(H245,'A6.2-Rate Base RCND Plant'!C:C,'A6.2-Rate Base RCND Plant'!F:F,"ERROR")</f>
        <v>0.35620879944303163</v>
      </c>
      <c r="J245" s="3" t="s">
        <v>23</v>
      </c>
      <c r="K245" s="3" t="s">
        <v>24</v>
      </c>
      <c r="L245" s="3" t="s">
        <v>25</v>
      </c>
      <c r="M245" s="4">
        <v>1971</v>
      </c>
      <c r="N245" s="5">
        <v>395.52</v>
      </c>
      <c r="O245" s="5"/>
      <c r="P245" s="5">
        <v>395.52</v>
      </c>
      <c r="Q245" s="58">
        <f t="shared" si="9"/>
        <v>0</v>
      </c>
      <c r="R245" s="3" t="s">
        <v>26</v>
      </c>
      <c r="S245" s="4">
        <v>1947</v>
      </c>
      <c r="T245" s="4">
        <v>88</v>
      </c>
      <c r="U245" s="4">
        <v>22.13</v>
      </c>
      <c r="V245" s="5">
        <v>8750.8799999999992</v>
      </c>
      <c r="W245" s="58">
        <f t="shared" si="10"/>
        <v>3117.1404588700366</v>
      </c>
    </row>
    <row r="246" spans="1:23">
      <c r="A246" s="3" t="s">
        <v>17</v>
      </c>
      <c r="B246" s="3" t="s">
        <v>18</v>
      </c>
      <c r="C246" s="3" t="s">
        <v>19</v>
      </c>
      <c r="D246" s="3" t="s">
        <v>20</v>
      </c>
      <c r="E246" s="3" t="s">
        <v>21</v>
      </c>
      <c r="F246" s="70" t="s">
        <v>487</v>
      </c>
      <c r="G246" s="3" t="s">
        <v>27</v>
      </c>
      <c r="H246" s="58" t="str">
        <f t="shared" si="11"/>
        <v>381</v>
      </c>
      <c r="I246" s="59">
        <f>_xlfn.XLOOKUP(H246,'A6.2-Rate Base RCND Plant'!C:C,'A6.2-Rate Base RCND Plant'!F:F,"ERROR")</f>
        <v>0.1701755990530332</v>
      </c>
      <c r="J246" s="3" t="s">
        <v>23</v>
      </c>
      <c r="K246" s="3" t="s">
        <v>24</v>
      </c>
      <c r="L246" s="3" t="s">
        <v>25</v>
      </c>
      <c r="M246" s="4">
        <v>2002</v>
      </c>
      <c r="N246" s="5">
        <v>702297.47</v>
      </c>
      <c r="O246" s="5"/>
      <c r="P246" s="5">
        <v>211962.61</v>
      </c>
      <c r="Q246" s="58">
        <f t="shared" si="9"/>
        <v>490334.86</v>
      </c>
      <c r="R246" s="3" t="s">
        <v>28</v>
      </c>
      <c r="S246" s="4">
        <v>352</v>
      </c>
      <c r="T246" s="4">
        <v>197</v>
      </c>
      <c r="U246" s="4">
        <v>1.79</v>
      </c>
      <c r="V246" s="5">
        <v>1254866.55</v>
      </c>
      <c r="W246" s="58">
        <f t="shared" si="10"/>
        <v>213547.66687786306</v>
      </c>
    </row>
    <row r="247" spans="1:23">
      <c r="A247" s="3" t="s">
        <v>17</v>
      </c>
      <c r="B247" s="3" t="s">
        <v>18</v>
      </c>
      <c r="C247" s="3" t="s">
        <v>19</v>
      </c>
      <c r="D247" s="3" t="s">
        <v>20</v>
      </c>
      <c r="E247" s="3" t="s">
        <v>21</v>
      </c>
      <c r="F247" s="70" t="s">
        <v>487</v>
      </c>
      <c r="G247" s="3" t="s">
        <v>63</v>
      </c>
      <c r="H247" s="58" t="str">
        <f t="shared" si="11"/>
        <v>383</v>
      </c>
      <c r="I247" s="59">
        <f>_xlfn.XLOOKUP(H247,'A6.2-Rate Base RCND Plant'!C:C,'A6.2-Rate Base RCND Plant'!F:F,"ERROR")</f>
        <v>0.50413956378429226</v>
      </c>
      <c r="J247" s="3" t="s">
        <v>23</v>
      </c>
      <c r="K247" s="3" t="s">
        <v>24</v>
      </c>
      <c r="L247" s="3" t="s">
        <v>25</v>
      </c>
      <c r="M247" s="4">
        <v>1984</v>
      </c>
      <c r="N247" s="5">
        <v>6444</v>
      </c>
      <c r="O247" s="5"/>
      <c r="P247" s="5">
        <v>6166.18</v>
      </c>
      <c r="Q247" s="58">
        <f t="shared" si="9"/>
        <v>277.81999999999971</v>
      </c>
      <c r="R247" s="3" t="s">
        <v>64</v>
      </c>
      <c r="S247" s="4">
        <v>954</v>
      </c>
      <c r="T247" s="4">
        <v>230</v>
      </c>
      <c r="U247" s="4">
        <v>4.1500000000000004</v>
      </c>
      <c r="V247" s="5">
        <v>26728.59</v>
      </c>
      <c r="W247" s="58">
        <f t="shared" si="10"/>
        <v>13474.939703169197</v>
      </c>
    </row>
    <row r="248" spans="1:23">
      <c r="A248" s="3" t="s">
        <v>17</v>
      </c>
      <c r="B248" s="3" t="s">
        <v>18</v>
      </c>
      <c r="C248" s="3" t="s">
        <v>19</v>
      </c>
      <c r="D248" s="3" t="s">
        <v>29</v>
      </c>
      <c r="E248" s="3" t="s">
        <v>21</v>
      </c>
      <c r="F248" s="70" t="s">
        <v>487</v>
      </c>
      <c r="G248" s="3" t="s">
        <v>82</v>
      </c>
      <c r="H248" s="58" t="str">
        <f t="shared" si="11"/>
        <v>393</v>
      </c>
      <c r="I248" s="59">
        <f>_xlfn.XLOOKUP(H248,'A6.2-Rate Base RCND Plant'!C:C,'A6.2-Rate Base RCND Plant'!F:F,"ERROR")</f>
        <v>0.47174007972370507</v>
      </c>
      <c r="J248" s="3" t="s">
        <v>23</v>
      </c>
      <c r="K248" s="3" t="s">
        <v>73</v>
      </c>
      <c r="L248" s="3" t="s">
        <v>74</v>
      </c>
      <c r="M248" s="4">
        <v>2016</v>
      </c>
      <c r="N248" s="5">
        <v>30453.46</v>
      </c>
      <c r="O248" s="5"/>
      <c r="P248" s="5">
        <v>7725.12</v>
      </c>
      <c r="Q248" s="58">
        <f t="shared" si="9"/>
        <v>22728.34</v>
      </c>
      <c r="R248" s="3" t="s">
        <v>36</v>
      </c>
      <c r="S248" s="4">
        <v>1</v>
      </c>
      <c r="T248" s="4">
        <v>1</v>
      </c>
      <c r="U248" s="4">
        <v>1</v>
      </c>
      <c r="V248" s="5">
        <v>30453.46</v>
      </c>
      <c r="W248" s="58">
        <f t="shared" si="10"/>
        <v>14366.117648262663</v>
      </c>
    </row>
    <row r="249" spans="1:23">
      <c r="A249" s="3" t="s">
        <v>17</v>
      </c>
      <c r="B249" s="3" t="s">
        <v>18</v>
      </c>
      <c r="C249" s="3" t="s">
        <v>19</v>
      </c>
      <c r="D249" s="3" t="s">
        <v>29</v>
      </c>
      <c r="E249" s="3" t="s">
        <v>21</v>
      </c>
      <c r="F249" s="70" t="s">
        <v>487</v>
      </c>
      <c r="G249" s="3" t="s">
        <v>34</v>
      </c>
      <c r="H249" s="58" t="str">
        <f t="shared" si="11"/>
        <v>392</v>
      </c>
      <c r="I249" s="59">
        <f>_xlfn.XLOOKUP(H249,'A6.2-Rate Base RCND Plant'!C:C,'A6.2-Rate Base RCND Plant'!F:F,"ERROR")</f>
        <v>0.43183290679129122</v>
      </c>
      <c r="J249" s="3" t="s">
        <v>72</v>
      </c>
      <c r="K249" s="3" t="s">
        <v>24</v>
      </c>
      <c r="L249" s="3" t="s">
        <v>25</v>
      </c>
      <c r="M249" s="4">
        <v>2016</v>
      </c>
      <c r="N249" s="5">
        <v>20991.51</v>
      </c>
      <c r="O249" s="5"/>
      <c r="P249" s="5">
        <v>10964.85</v>
      </c>
      <c r="Q249" s="58">
        <f t="shared" si="9"/>
        <v>10026.659999999998</v>
      </c>
      <c r="R249" s="3" t="s">
        <v>36</v>
      </c>
      <c r="S249" s="4">
        <v>1</v>
      </c>
      <c r="T249" s="4">
        <v>1</v>
      </c>
      <c r="U249" s="4">
        <v>1</v>
      </c>
      <c r="V249" s="5">
        <v>20991.51</v>
      </c>
      <c r="W249" s="58">
        <f t="shared" si="10"/>
        <v>9064.8247812384561</v>
      </c>
    </row>
    <row r="250" spans="1:23">
      <c r="A250" s="3" t="s">
        <v>17</v>
      </c>
      <c r="B250" s="3" t="s">
        <v>18</v>
      </c>
      <c r="C250" s="3" t="s">
        <v>19</v>
      </c>
      <c r="D250" s="3" t="s">
        <v>20</v>
      </c>
      <c r="E250" s="3" t="s">
        <v>21</v>
      </c>
      <c r="F250" s="70" t="s">
        <v>487</v>
      </c>
      <c r="G250" s="3" t="s">
        <v>51</v>
      </c>
      <c r="H250" s="58" t="str">
        <f t="shared" si="11"/>
        <v>375</v>
      </c>
      <c r="I250" s="59">
        <f>_xlfn.XLOOKUP(H250,'A6.2-Rate Base RCND Plant'!C:C,'A6.2-Rate Base RCND Plant'!F:F,"ERROR")</f>
        <v>0.14703551036705884</v>
      </c>
      <c r="J250" s="3" t="s">
        <v>23</v>
      </c>
      <c r="K250" s="3" t="s">
        <v>24</v>
      </c>
      <c r="L250" s="3" t="s">
        <v>25</v>
      </c>
      <c r="M250" s="4">
        <v>2014</v>
      </c>
      <c r="N250" s="5">
        <v>8653.14</v>
      </c>
      <c r="O250" s="5"/>
      <c r="P250" s="5">
        <v>1623.74</v>
      </c>
      <c r="Q250" s="58">
        <f t="shared" si="9"/>
        <v>7029.4</v>
      </c>
      <c r="R250" s="3" t="s">
        <v>52</v>
      </c>
      <c r="S250" s="4">
        <v>673</v>
      </c>
      <c r="T250" s="4">
        <v>438</v>
      </c>
      <c r="U250" s="4">
        <v>1.54</v>
      </c>
      <c r="V250" s="5">
        <v>13295.81</v>
      </c>
      <c r="W250" s="58">
        <f t="shared" si="10"/>
        <v>1954.9562090934444</v>
      </c>
    </row>
    <row r="251" spans="1:23">
      <c r="A251" s="3" t="s">
        <v>17</v>
      </c>
      <c r="B251" s="3" t="s">
        <v>18</v>
      </c>
      <c r="C251" s="3" t="s">
        <v>19</v>
      </c>
      <c r="D251" s="3" t="s">
        <v>20</v>
      </c>
      <c r="E251" s="3" t="s">
        <v>21</v>
      </c>
      <c r="F251" s="70" t="s">
        <v>487</v>
      </c>
      <c r="G251" s="3" t="s">
        <v>55</v>
      </c>
      <c r="H251" s="58" t="str">
        <f t="shared" si="11"/>
        <v>379</v>
      </c>
      <c r="I251" s="59">
        <f>_xlfn.XLOOKUP(H251,'A6.2-Rate Base RCND Plant'!C:C,'A6.2-Rate Base RCND Plant'!F:F,"ERROR")</f>
        <v>0.3380707986361931</v>
      </c>
      <c r="J251" s="3" t="s">
        <v>23</v>
      </c>
      <c r="K251" s="3" t="s">
        <v>24</v>
      </c>
      <c r="L251" s="3" t="s">
        <v>25</v>
      </c>
      <c r="M251" s="4">
        <v>2005</v>
      </c>
      <c r="N251" s="5">
        <v>219713.6</v>
      </c>
      <c r="O251" s="5"/>
      <c r="P251" s="5">
        <v>78961.350000000006</v>
      </c>
      <c r="Q251" s="58">
        <f t="shared" si="9"/>
        <v>140752.25</v>
      </c>
      <c r="R251" s="3" t="s">
        <v>56</v>
      </c>
      <c r="S251" s="4">
        <v>1223</v>
      </c>
      <c r="T251" s="4">
        <v>480</v>
      </c>
      <c r="U251" s="4">
        <v>2.5499999999999998</v>
      </c>
      <c r="V251" s="5">
        <v>559811.93999999994</v>
      </c>
      <c r="W251" s="58">
        <f t="shared" si="10"/>
        <v>189256.06964187659</v>
      </c>
    </row>
    <row r="252" spans="1:23">
      <c r="A252" s="3" t="s">
        <v>17</v>
      </c>
      <c r="B252" s="3" t="s">
        <v>18</v>
      </c>
      <c r="C252" s="3" t="s">
        <v>19</v>
      </c>
      <c r="D252" s="3" t="s">
        <v>29</v>
      </c>
      <c r="E252" s="3" t="s">
        <v>21</v>
      </c>
      <c r="F252" s="70" t="s">
        <v>487</v>
      </c>
      <c r="G252" s="3" t="s">
        <v>30</v>
      </c>
      <c r="H252" s="58" t="str">
        <f t="shared" si="11"/>
        <v>390</v>
      </c>
      <c r="I252" s="59">
        <f>_xlfn.XLOOKUP(H252,'A6.2-Rate Base RCND Plant'!C:C,'A6.2-Rate Base RCND Plant'!F:F,"ERROR")</f>
        <v>0.24904501540006124</v>
      </c>
      <c r="J252" s="3" t="s">
        <v>23</v>
      </c>
      <c r="K252" s="3" t="s">
        <v>68</v>
      </c>
      <c r="L252" s="3" t="s">
        <v>79</v>
      </c>
      <c r="M252" s="4">
        <v>1993</v>
      </c>
      <c r="N252" s="5">
        <v>5564.75</v>
      </c>
      <c r="O252" s="5"/>
      <c r="P252" s="5">
        <v>3060.18</v>
      </c>
      <c r="Q252" s="58">
        <f t="shared" si="9"/>
        <v>2504.5700000000002</v>
      </c>
      <c r="R252" s="3" t="s">
        <v>33</v>
      </c>
      <c r="S252" s="4">
        <v>675</v>
      </c>
      <c r="T252" s="4">
        <v>249.25</v>
      </c>
      <c r="U252" s="4">
        <v>2.71</v>
      </c>
      <c r="V252" s="5">
        <v>15070.04</v>
      </c>
      <c r="W252" s="58">
        <f t="shared" si="10"/>
        <v>3753.1183438795392</v>
      </c>
    </row>
    <row r="253" spans="1:23">
      <c r="A253" s="3" t="s">
        <v>17</v>
      </c>
      <c r="B253" s="3" t="s">
        <v>18</v>
      </c>
      <c r="C253" s="3" t="s">
        <v>19</v>
      </c>
      <c r="D253" s="3" t="s">
        <v>20</v>
      </c>
      <c r="E253" s="3" t="s">
        <v>21</v>
      </c>
      <c r="F253" s="70" t="s">
        <v>487</v>
      </c>
      <c r="G253" s="3" t="s">
        <v>63</v>
      </c>
      <c r="H253" s="58" t="str">
        <f t="shared" si="11"/>
        <v>383</v>
      </c>
      <c r="I253" s="59">
        <f>_xlfn.XLOOKUP(H253,'A6.2-Rate Base RCND Plant'!C:C,'A6.2-Rate Base RCND Plant'!F:F,"ERROR")</f>
        <v>0.50413956378429226</v>
      </c>
      <c r="J253" s="3" t="s">
        <v>23</v>
      </c>
      <c r="K253" s="3" t="s">
        <v>24</v>
      </c>
      <c r="L253" s="3" t="s">
        <v>25</v>
      </c>
      <c r="M253" s="4">
        <v>1967</v>
      </c>
      <c r="N253" s="5">
        <v>1206</v>
      </c>
      <c r="O253" s="5"/>
      <c r="P253" s="5">
        <v>1206</v>
      </c>
      <c r="Q253" s="58">
        <f t="shared" si="9"/>
        <v>0</v>
      </c>
      <c r="R253" s="3" t="s">
        <v>64</v>
      </c>
      <c r="S253" s="4">
        <v>954</v>
      </c>
      <c r="T253" s="4">
        <v>80</v>
      </c>
      <c r="U253" s="4">
        <v>11.93</v>
      </c>
      <c r="V253" s="5">
        <v>14381.55</v>
      </c>
      <c r="W253" s="58">
        <f t="shared" si="10"/>
        <v>7250.3083435419876</v>
      </c>
    </row>
    <row r="254" spans="1:23">
      <c r="A254" s="3" t="s">
        <v>17</v>
      </c>
      <c r="B254" s="3" t="s">
        <v>18</v>
      </c>
      <c r="C254" s="3" t="s">
        <v>19</v>
      </c>
      <c r="D254" s="3" t="s">
        <v>29</v>
      </c>
      <c r="E254" s="3" t="s">
        <v>21</v>
      </c>
      <c r="F254" s="70" t="s">
        <v>487</v>
      </c>
      <c r="G254" s="3" t="s">
        <v>30</v>
      </c>
      <c r="H254" s="58" t="str">
        <f t="shared" si="11"/>
        <v>390</v>
      </c>
      <c r="I254" s="59">
        <f>_xlfn.XLOOKUP(H254,'A6.2-Rate Base RCND Plant'!C:C,'A6.2-Rate Base RCND Plant'!F:F,"ERROR")</f>
        <v>0.24904501540006124</v>
      </c>
      <c r="J254" s="3" t="s">
        <v>23</v>
      </c>
      <c r="K254" s="3" t="s">
        <v>73</v>
      </c>
      <c r="L254" s="3" t="s">
        <v>74</v>
      </c>
      <c r="M254" s="4">
        <v>2014</v>
      </c>
      <c r="N254" s="5">
        <v>17749.25</v>
      </c>
      <c r="O254" s="5"/>
      <c r="P254" s="5">
        <v>5693.16</v>
      </c>
      <c r="Q254" s="58">
        <f t="shared" si="9"/>
        <v>12056.09</v>
      </c>
      <c r="R254" s="3" t="s">
        <v>33</v>
      </c>
      <c r="S254" s="4">
        <v>675</v>
      </c>
      <c r="T254" s="4">
        <v>460</v>
      </c>
      <c r="U254" s="4">
        <v>1.47</v>
      </c>
      <c r="V254" s="5">
        <v>26045.1</v>
      </c>
      <c r="W254" s="58">
        <f t="shared" si="10"/>
        <v>6486.4023305961346</v>
      </c>
    </row>
    <row r="255" spans="1:23">
      <c r="A255" s="3" t="s">
        <v>17</v>
      </c>
      <c r="B255" s="3" t="s">
        <v>18</v>
      </c>
      <c r="C255" s="3" t="s">
        <v>19</v>
      </c>
      <c r="D255" s="3" t="s">
        <v>29</v>
      </c>
      <c r="E255" s="3" t="s">
        <v>21</v>
      </c>
      <c r="F255" s="70" t="s">
        <v>487</v>
      </c>
      <c r="G255" s="3" t="s">
        <v>60</v>
      </c>
      <c r="H255" s="58" t="str">
        <f t="shared" si="11"/>
        <v>394</v>
      </c>
      <c r="I255" s="59">
        <f>_xlfn.XLOOKUP(H255,'A6.2-Rate Base RCND Plant'!C:C,'A6.2-Rate Base RCND Plant'!F:F,"ERROR")</f>
        <v>0.34726061264282393</v>
      </c>
      <c r="J255" s="3" t="s">
        <v>23</v>
      </c>
      <c r="K255" s="3" t="s">
        <v>73</v>
      </c>
      <c r="L255" s="3" t="s">
        <v>74</v>
      </c>
      <c r="M255" s="4">
        <v>2012</v>
      </c>
      <c r="N255" s="5">
        <v>5448.6</v>
      </c>
      <c r="O255" s="5"/>
      <c r="P255" s="5">
        <v>3039.91</v>
      </c>
      <c r="Q255" s="58">
        <f t="shared" si="9"/>
        <v>2408.6900000000005</v>
      </c>
      <c r="R255" s="3" t="s">
        <v>36</v>
      </c>
      <c r="S255" s="4">
        <v>1</v>
      </c>
      <c r="T255" s="4">
        <v>1</v>
      </c>
      <c r="U255" s="4">
        <v>1</v>
      </c>
      <c r="V255" s="5">
        <v>5448.6</v>
      </c>
      <c r="W255" s="58">
        <f t="shared" si="10"/>
        <v>1892.0841740456906</v>
      </c>
    </row>
    <row r="256" spans="1:23">
      <c r="A256" s="3" t="s">
        <v>17</v>
      </c>
      <c r="B256" s="3" t="s">
        <v>18</v>
      </c>
      <c r="C256" s="3" t="s">
        <v>19</v>
      </c>
      <c r="D256" s="3" t="s">
        <v>29</v>
      </c>
      <c r="E256" s="3" t="s">
        <v>21</v>
      </c>
      <c r="F256" s="70" t="s">
        <v>487</v>
      </c>
      <c r="G256" s="3" t="s">
        <v>82</v>
      </c>
      <c r="H256" s="58" t="str">
        <f t="shared" si="11"/>
        <v>393</v>
      </c>
      <c r="I256" s="59">
        <f>_xlfn.XLOOKUP(H256,'A6.2-Rate Base RCND Plant'!C:C,'A6.2-Rate Base RCND Plant'!F:F,"ERROR")</f>
        <v>0.47174007972370507</v>
      </c>
      <c r="J256" s="3" t="s">
        <v>23</v>
      </c>
      <c r="K256" s="3" t="s">
        <v>49</v>
      </c>
      <c r="L256" s="3" t="s">
        <v>50</v>
      </c>
      <c r="M256" s="4">
        <v>1993</v>
      </c>
      <c r="N256" s="5">
        <v>1195.58</v>
      </c>
      <c r="O256" s="5"/>
      <c r="P256" s="5">
        <v>1087.82</v>
      </c>
      <c r="Q256" s="58">
        <f t="shared" si="9"/>
        <v>107.75999999999999</v>
      </c>
      <c r="R256" s="3" t="s">
        <v>36</v>
      </c>
      <c r="S256" s="4">
        <v>1</v>
      </c>
      <c r="T256" s="4">
        <v>1</v>
      </c>
      <c r="U256" s="4">
        <v>1</v>
      </c>
      <c r="V256" s="5">
        <v>1195.58</v>
      </c>
      <c r="W256" s="58">
        <f t="shared" si="10"/>
        <v>564.00300451606734</v>
      </c>
    </row>
    <row r="257" spans="1:23">
      <c r="A257" s="3" t="s">
        <v>17</v>
      </c>
      <c r="B257" s="3" t="s">
        <v>18</v>
      </c>
      <c r="C257" s="3" t="s">
        <v>19</v>
      </c>
      <c r="D257" s="3" t="s">
        <v>20</v>
      </c>
      <c r="E257" s="3" t="s">
        <v>21</v>
      </c>
      <c r="F257" s="70" t="s">
        <v>487</v>
      </c>
      <c r="G257" s="3" t="s">
        <v>48</v>
      </c>
      <c r="H257" s="58" t="str">
        <f t="shared" si="11"/>
        <v>387</v>
      </c>
      <c r="I257" s="59">
        <f>_xlfn.XLOOKUP(H257,'A6.2-Rate Base RCND Plant'!C:C,'A6.2-Rate Base RCND Plant'!F:F,"ERROR")</f>
        <v>0.71279521796502854</v>
      </c>
      <c r="J257" s="3" t="s">
        <v>23</v>
      </c>
      <c r="K257" s="3" t="s">
        <v>24</v>
      </c>
      <c r="L257" s="3" t="s">
        <v>25</v>
      </c>
      <c r="M257" s="4">
        <v>1973</v>
      </c>
      <c r="N257" s="5">
        <v>2492.04</v>
      </c>
      <c r="O257" s="5"/>
      <c r="P257" s="5">
        <v>2492.04</v>
      </c>
      <c r="Q257" s="58">
        <f t="shared" si="9"/>
        <v>0</v>
      </c>
      <c r="R257" s="3" t="s">
        <v>36</v>
      </c>
      <c r="S257" s="4">
        <v>1</v>
      </c>
      <c r="T257" s="4">
        <v>1</v>
      </c>
      <c r="U257" s="4">
        <v>1</v>
      </c>
      <c r="V257" s="5">
        <v>2492.04</v>
      </c>
      <c r="W257" s="58">
        <f t="shared" si="10"/>
        <v>1776.3141949775697</v>
      </c>
    </row>
    <row r="258" spans="1:23">
      <c r="A258" s="3" t="s">
        <v>17</v>
      </c>
      <c r="B258" s="3" t="s">
        <v>18</v>
      </c>
      <c r="C258" s="3" t="s">
        <v>19</v>
      </c>
      <c r="D258" s="3" t="s">
        <v>97</v>
      </c>
      <c r="E258" s="3" t="s">
        <v>21</v>
      </c>
      <c r="F258" s="70" t="s">
        <v>487</v>
      </c>
      <c r="G258" s="3" t="s">
        <v>98</v>
      </c>
      <c r="H258" s="58" t="str">
        <f t="shared" si="11"/>
        <v>302</v>
      </c>
      <c r="I258" s="59">
        <f>_xlfn.XLOOKUP(H258,'A6.2-Rate Base RCND Plant'!C:C,'A6.2-Rate Base RCND Plant'!F:F,"ERROR")</f>
        <v>0.18080879826634541</v>
      </c>
      <c r="J258" s="3" t="s">
        <v>23</v>
      </c>
      <c r="K258" s="3" t="s">
        <v>24</v>
      </c>
      <c r="L258" s="3" t="s">
        <v>25</v>
      </c>
      <c r="M258" s="4">
        <v>2007</v>
      </c>
      <c r="N258" s="5">
        <v>6025.53</v>
      </c>
      <c r="O258" s="5"/>
      <c r="P258" s="5">
        <v>1432.64</v>
      </c>
      <c r="Q258" s="58">
        <f t="shared" ref="Q258:Q321" si="12">N258-P258</f>
        <v>4592.8899999999994</v>
      </c>
      <c r="R258" s="3" t="s">
        <v>36</v>
      </c>
      <c r="S258" s="4">
        <v>1</v>
      </c>
      <c r="T258" s="4">
        <v>1</v>
      </c>
      <c r="U258" s="4">
        <v>1</v>
      </c>
      <c r="V258" s="5">
        <v>6025.53</v>
      </c>
      <c r="W258" s="58">
        <f t="shared" ref="W258:W321" si="13">I258*V258</f>
        <v>1089.4688382178122</v>
      </c>
    </row>
    <row r="259" spans="1:23">
      <c r="A259" s="3" t="s">
        <v>17</v>
      </c>
      <c r="B259" s="3" t="s">
        <v>18</v>
      </c>
      <c r="C259" s="3" t="s">
        <v>19</v>
      </c>
      <c r="D259" s="3" t="s">
        <v>29</v>
      </c>
      <c r="E259" s="3" t="s">
        <v>21</v>
      </c>
      <c r="F259" s="70" t="s">
        <v>487</v>
      </c>
      <c r="G259" s="3" t="s">
        <v>57</v>
      </c>
      <c r="H259" s="58" t="str">
        <f t="shared" ref="H259:H322" si="14">MID(G259,2,3)</f>
        <v>396</v>
      </c>
      <c r="I259" s="59">
        <f>_xlfn.XLOOKUP(H259,'A6.2-Rate Base RCND Plant'!C:C,'A6.2-Rate Base RCND Plant'!F:F,"ERROR")</f>
        <v>0.54297473900690851</v>
      </c>
      <c r="J259" s="3" t="s">
        <v>23</v>
      </c>
      <c r="K259" s="3" t="s">
        <v>73</v>
      </c>
      <c r="L259" s="3" t="s">
        <v>74</v>
      </c>
      <c r="M259" s="4">
        <v>2016</v>
      </c>
      <c r="N259" s="5">
        <v>92649.11</v>
      </c>
      <c r="O259" s="5"/>
      <c r="P259" s="5">
        <v>71397.990000000005</v>
      </c>
      <c r="Q259" s="58">
        <f t="shared" si="12"/>
        <v>21251.119999999995</v>
      </c>
      <c r="R259" s="3" t="s">
        <v>36</v>
      </c>
      <c r="S259" s="4">
        <v>1</v>
      </c>
      <c r="T259" s="4">
        <v>1</v>
      </c>
      <c r="U259" s="4">
        <v>1</v>
      </c>
      <c r="V259" s="5">
        <v>92649.11</v>
      </c>
      <c r="W259" s="58">
        <f t="shared" si="13"/>
        <v>50306.126321472359</v>
      </c>
    </row>
    <row r="260" spans="1:23">
      <c r="A260" s="3" t="s">
        <v>17</v>
      </c>
      <c r="B260" s="3" t="s">
        <v>18</v>
      </c>
      <c r="C260" s="3" t="s">
        <v>19</v>
      </c>
      <c r="D260" s="3" t="s">
        <v>29</v>
      </c>
      <c r="E260" s="3" t="s">
        <v>21</v>
      </c>
      <c r="F260" s="70" t="s">
        <v>487</v>
      </c>
      <c r="G260" s="3" t="s">
        <v>34</v>
      </c>
      <c r="H260" s="58" t="str">
        <f t="shared" si="14"/>
        <v>392</v>
      </c>
      <c r="I260" s="59">
        <f>_xlfn.XLOOKUP(H260,'A6.2-Rate Base RCND Plant'!C:C,'A6.2-Rate Base RCND Plant'!F:F,"ERROR")</f>
        <v>0.43183290679129122</v>
      </c>
      <c r="J260" s="3" t="s">
        <v>72</v>
      </c>
      <c r="K260" s="3" t="s">
        <v>24</v>
      </c>
      <c r="L260" s="3" t="s">
        <v>25</v>
      </c>
      <c r="M260" s="4">
        <v>2017</v>
      </c>
      <c r="N260" s="5">
        <v>29818.87</v>
      </c>
      <c r="O260" s="5"/>
      <c r="P260" s="5">
        <v>13775.76</v>
      </c>
      <c r="Q260" s="58">
        <f t="shared" si="12"/>
        <v>16043.109999999999</v>
      </c>
      <c r="R260" s="3" t="s">
        <v>36</v>
      </c>
      <c r="S260" s="4">
        <v>1</v>
      </c>
      <c r="T260" s="4">
        <v>1</v>
      </c>
      <c r="U260" s="4">
        <v>1</v>
      </c>
      <c r="V260" s="5">
        <v>29818.87</v>
      </c>
      <c r="W260" s="58">
        <f t="shared" si="13"/>
        <v>12876.76930933163</v>
      </c>
    </row>
    <row r="261" spans="1:23">
      <c r="A261" s="3" t="s">
        <v>17</v>
      </c>
      <c r="B261" s="3" t="s">
        <v>18</v>
      </c>
      <c r="C261" s="3" t="s">
        <v>19</v>
      </c>
      <c r="D261" s="3" t="s">
        <v>29</v>
      </c>
      <c r="E261" s="3" t="s">
        <v>21</v>
      </c>
      <c r="F261" s="70" t="s">
        <v>487</v>
      </c>
      <c r="G261" s="3" t="s">
        <v>60</v>
      </c>
      <c r="H261" s="58" t="str">
        <f t="shared" si="14"/>
        <v>394</v>
      </c>
      <c r="I261" s="59">
        <f>_xlfn.XLOOKUP(H261,'A6.2-Rate Base RCND Plant'!C:C,'A6.2-Rate Base RCND Plant'!F:F,"ERROR")</f>
        <v>0.34726061264282393</v>
      </c>
      <c r="J261" s="3" t="s">
        <v>23</v>
      </c>
      <c r="K261" s="3" t="s">
        <v>68</v>
      </c>
      <c r="L261" s="3" t="s">
        <v>88</v>
      </c>
      <c r="M261" s="4">
        <v>2006</v>
      </c>
      <c r="N261" s="5">
        <v>14051.68</v>
      </c>
      <c r="O261" s="5"/>
      <c r="P261" s="5">
        <v>11017.83</v>
      </c>
      <c r="Q261" s="58">
        <f t="shared" si="12"/>
        <v>3033.8500000000004</v>
      </c>
      <c r="R261" s="3" t="s">
        <v>36</v>
      </c>
      <c r="S261" s="4">
        <v>1</v>
      </c>
      <c r="T261" s="4">
        <v>1</v>
      </c>
      <c r="U261" s="4">
        <v>1</v>
      </c>
      <c r="V261" s="5">
        <v>14051.68</v>
      </c>
      <c r="W261" s="58">
        <f t="shared" si="13"/>
        <v>4879.5950054609166</v>
      </c>
    </row>
    <row r="262" spans="1:23">
      <c r="A262" s="3" t="s">
        <v>17</v>
      </c>
      <c r="B262" s="3" t="s">
        <v>18</v>
      </c>
      <c r="C262" s="3" t="s">
        <v>19</v>
      </c>
      <c r="D262" s="3" t="s">
        <v>29</v>
      </c>
      <c r="E262" s="3" t="s">
        <v>21</v>
      </c>
      <c r="F262" s="70" t="s">
        <v>487</v>
      </c>
      <c r="G262" s="3" t="s">
        <v>57</v>
      </c>
      <c r="H262" s="58" t="str">
        <f t="shared" si="14"/>
        <v>396</v>
      </c>
      <c r="I262" s="59">
        <f>_xlfn.XLOOKUP(H262,'A6.2-Rate Base RCND Plant'!C:C,'A6.2-Rate Base RCND Plant'!F:F,"ERROR")</f>
        <v>0.54297473900690851</v>
      </c>
      <c r="J262" s="3" t="s">
        <v>23</v>
      </c>
      <c r="K262" s="3" t="s">
        <v>42</v>
      </c>
      <c r="L262" s="3" t="s">
        <v>91</v>
      </c>
      <c r="M262" s="4">
        <v>1999</v>
      </c>
      <c r="N262" s="5">
        <v>44072.18</v>
      </c>
      <c r="O262" s="5"/>
      <c r="P262" s="5">
        <v>44072.18</v>
      </c>
      <c r="Q262" s="58">
        <f t="shared" si="12"/>
        <v>0</v>
      </c>
      <c r="R262" s="3" t="s">
        <v>36</v>
      </c>
      <c r="S262" s="4">
        <v>1</v>
      </c>
      <c r="T262" s="4">
        <v>1</v>
      </c>
      <c r="U262" s="4">
        <v>1</v>
      </c>
      <c r="V262" s="5">
        <v>44072.18</v>
      </c>
      <c r="W262" s="58">
        <f t="shared" si="13"/>
        <v>23930.080432965493</v>
      </c>
    </row>
    <row r="263" spans="1:23">
      <c r="A263" s="3" t="s">
        <v>17</v>
      </c>
      <c r="B263" s="3" t="s">
        <v>18</v>
      </c>
      <c r="C263" s="3" t="s">
        <v>19</v>
      </c>
      <c r="D263" s="3" t="s">
        <v>29</v>
      </c>
      <c r="E263" s="3" t="s">
        <v>21</v>
      </c>
      <c r="F263" s="70" t="s">
        <v>487</v>
      </c>
      <c r="G263" s="3" t="s">
        <v>57</v>
      </c>
      <c r="H263" s="58" t="str">
        <f t="shared" si="14"/>
        <v>396</v>
      </c>
      <c r="I263" s="59">
        <f>_xlfn.XLOOKUP(H263,'A6.2-Rate Base RCND Plant'!C:C,'A6.2-Rate Base RCND Plant'!F:F,"ERROR")</f>
        <v>0.54297473900690851</v>
      </c>
      <c r="J263" s="3" t="s">
        <v>23</v>
      </c>
      <c r="K263" s="3" t="s">
        <v>58</v>
      </c>
      <c r="L263" s="3" t="s">
        <v>59</v>
      </c>
      <c r="M263" s="4">
        <v>2006</v>
      </c>
      <c r="N263" s="5">
        <v>12003.95</v>
      </c>
      <c r="O263" s="5"/>
      <c r="P263" s="5">
        <v>10212.35</v>
      </c>
      <c r="Q263" s="58">
        <f t="shared" si="12"/>
        <v>1791.6000000000004</v>
      </c>
      <c r="R263" s="3" t="s">
        <v>36</v>
      </c>
      <c r="S263" s="4">
        <v>1</v>
      </c>
      <c r="T263" s="4">
        <v>1</v>
      </c>
      <c r="U263" s="4">
        <v>1</v>
      </c>
      <c r="V263" s="5">
        <v>12003.95</v>
      </c>
      <c r="W263" s="58">
        <f t="shared" si="13"/>
        <v>6517.8416183019799</v>
      </c>
    </row>
    <row r="264" spans="1:23">
      <c r="A264" s="3" t="s">
        <v>17</v>
      </c>
      <c r="B264" s="3" t="s">
        <v>18</v>
      </c>
      <c r="C264" s="3" t="s">
        <v>19</v>
      </c>
      <c r="D264" s="3" t="s">
        <v>29</v>
      </c>
      <c r="E264" s="3" t="s">
        <v>21</v>
      </c>
      <c r="F264" s="70" t="s">
        <v>487</v>
      </c>
      <c r="G264" s="3" t="s">
        <v>30</v>
      </c>
      <c r="H264" s="58" t="str">
        <f t="shared" si="14"/>
        <v>390</v>
      </c>
      <c r="I264" s="59">
        <f>_xlfn.XLOOKUP(H264,'A6.2-Rate Base RCND Plant'!C:C,'A6.2-Rate Base RCND Plant'!F:F,"ERROR")</f>
        <v>0.24904501540006124</v>
      </c>
      <c r="J264" s="3" t="s">
        <v>23</v>
      </c>
      <c r="K264" s="3" t="s">
        <v>42</v>
      </c>
      <c r="L264" s="3" t="s">
        <v>43</v>
      </c>
      <c r="M264" s="4">
        <v>1973</v>
      </c>
      <c r="N264" s="5">
        <v>998.59</v>
      </c>
      <c r="O264" s="5"/>
      <c r="P264" s="5">
        <v>998.59</v>
      </c>
      <c r="Q264" s="58">
        <f t="shared" si="12"/>
        <v>0</v>
      </c>
      <c r="R264" s="3" t="s">
        <v>33</v>
      </c>
      <c r="S264" s="4">
        <v>675</v>
      </c>
      <c r="T264" s="4">
        <v>100</v>
      </c>
      <c r="U264" s="4">
        <v>6.75</v>
      </c>
      <c r="V264" s="5">
        <v>6740.48</v>
      </c>
      <c r="W264" s="58">
        <f t="shared" si="13"/>
        <v>1678.6829454038048</v>
      </c>
    </row>
    <row r="265" spans="1:23">
      <c r="A265" s="3" t="s">
        <v>17</v>
      </c>
      <c r="B265" s="3" t="s">
        <v>18</v>
      </c>
      <c r="C265" s="3" t="s">
        <v>19</v>
      </c>
      <c r="D265" s="3" t="s">
        <v>29</v>
      </c>
      <c r="E265" s="3" t="s">
        <v>21</v>
      </c>
      <c r="F265" s="70" t="s">
        <v>487</v>
      </c>
      <c r="G265" s="3" t="s">
        <v>30</v>
      </c>
      <c r="H265" s="58" t="str">
        <f t="shared" si="14"/>
        <v>390</v>
      </c>
      <c r="I265" s="59">
        <f>_xlfn.XLOOKUP(H265,'A6.2-Rate Base RCND Plant'!C:C,'A6.2-Rate Base RCND Plant'!F:F,"ERROR")</f>
        <v>0.24904501540006124</v>
      </c>
      <c r="J265" s="3" t="s">
        <v>23</v>
      </c>
      <c r="K265" s="3" t="s">
        <v>37</v>
      </c>
      <c r="L265" s="3" t="s">
        <v>38</v>
      </c>
      <c r="M265" s="4">
        <v>1998</v>
      </c>
      <c r="N265" s="5">
        <v>1051.45</v>
      </c>
      <c r="O265" s="5"/>
      <c r="P265" s="5">
        <v>1051.45</v>
      </c>
      <c r="Q265" s="58">
        <f t="shared" si="12"/>
        <v>0</v>
      </c>
      <c r="R265" s="3" t="s">
        <v>33</v>
      </c>
      <c r="S265" s="4">
        <v>675</v>
      </c>
      <c r="T265" s="4">
        <v>290</v>
      </c>
      <c r="U265" s="4">
        <v>2.33</v>
      </c>
      <c r="V265" s="5">
        <v>2447.34</v>
      </c>
      <c r="W265" s="58">
        <f t="shared" si="13"/>
        <v>609.49782798918591</v>
      </c>
    </row>
    <row r="266" spans="1:23">
      <c r="A266" s="3" t="s">
        <v>17</v>
      </c>
      <c r="B266" s="3" t="s">
        <v>18</v>
      </c>
      <c r="C266" s="3" t="s">
        <v>19</v>
      </c>
      <c r="D266" s="3" t="s">
        <v>29</v>
      </c>
      <c r="E266" s="3" t="s">
        <v>21</v>
      </c>
      <c r="F266" s="70" t="s">
        <v>487</v>
      </c>
      <c r="G266" s="3" t="s">
        <v>30</v>
      </c>
      <c r="H266" s="58" t="str">
        <f t="shared" si="14"/>
        <v>390</v>
      </c>
      <c r="I266" s="59">
        <f>_xlfn.XLOOKUP(H266,'A6.2-Rate Base RCND Plant'!C:C,'A6.2-Rate Base RCND Plant'!F:F,"ERROR")</f>
        <v>0.24904501540006124</v>
      </c>
      <c r="J266" s="3" t="s">
        <v>23</v>
      </c>
      <c r="K266" s="3" t="s">
        <v>42</v>
      </c>
      <c r="L266" s="3" t="s">
        <v>43</v>
      </c>
      <c r="M266" s="4">
        <v>1972</v>
      </c>
      <c r="N266" s="5">
        <v>1781.95</v>
      </c>
      <c r="O266" s="5"/>
      <c r="P266" s="5">
        <v>1781.95</v>
      </c>
      <c r="Q266" s="58">
        <f t="shared" si="12"/>
        <v>0</v>
      </c>
      <c r="R266" s="3" t="s">
        <v>33</v>
      </c>
      <c r="S266" s="4">
        <v>675</v>
      </c>
      <c r="T266" s="4">
        <v>92</v>
      </c>
      <c r="U266" s="4">
        <v>7.34</v>
      </c>
      <c r="V266" s="5">
        <v>13074.09</v>
      </c>
      <c r="W266" s="58">
        <f t="shared" si="13"/>
        <v>3256.0369453917865</v>
      </c>
    </row>
    <row r="267" spans="1:23">
      <c r="A267" s="3" t="s">
        <v>17</v>
      </c>
      <c r="B267" s="3" t="s">
        <v>18</v>
      </c>
      <c r="C267" s="3" t="s">
        <v>19</v>
      </c>
      <c r="D267" s="3" t="s">
        <v>29</v>
      </c>
      <c r="E267" s="3" t="s">
        <v>21</v>
      </c>
      <c r="F267" s="70" t="s">
        <v>487</v>
      </c>
      <c r="G267" s="3" t="s">
        <v>30</v>
      </c>
      <c r="H267" s="58" t="str">
        <f t="shared" si="14"/>
        <v>390</v>
      </c>
      <c r="I267" s="59">
        <f>_xlfn.XLOOKUP(H267,'A6.2-Rate Base RCND Plant'!C:C,'A6.2-Rate Base RCND Plant'!F:F,"ERROR")</f>
        <v>0.24904501540006124</v>
      </c>
      <c r="J267" s="3" t="s">
        <v>23</v>
      </c>
      <c r="K267" s="3" t="s">
        <v>49</v>
      </c>
      <c r="L267" s="3" t="s">
        <v>50</v>
      </c>
      <c r="M267" s="4">
        <v>2010</v>
      </c>
      <c r="N267" s="5">
        <v>9950.92</v>
      </c>
      <c r="O267" s="5"/>
      <c r="P267" s="5">
        <v>6990.91</v>
      </c>
      <c r="Q267" s="58">
        <f t="shared" si="12"/>
        <v>2960.01</v>
      </c>
      <c r="R267" s="3" t="s">
        <v>33</v>
      </c>
      <c r="S267" s="4">
        <v>675</v>
      </c>
      <c r="T267" s="4">
        <v>422</v>
      </c>
      <c r="U267" s="4">
        <v>1.6</v>
      </c>
      <c r="V267" s="5">
        <v>15916.76</v>
      </c>
      <c r="W267" s="58">
        <f t="shared" si="13"/>
        <v>3963.989739319079</v>
      </c>
    </row>
    <row r="268" spans="1:23">
      <c r="A268" s="3" t="s">
        <v>17</v>
      </c>
      <c r="B268" s="3" t="s">
        <v>18</v>
      </c>
      <c r="C268" s="3" t="s">
        <v>19</v>
      </c>
      <c r="D268" s="3" t="s">
        <v>29</v>
      </c>
      <c r="E268" s="3" t="s">
        <v>21</v>
      </c>
      <c r="F268" s="70" t="s">
        <v>487</v>
      </c>
      <c r="G268" s="3" t="s">
        <v>60</v>
      </c>
      <c r="H268" s="58" t="str">
        <f t="shared" si="14"/>
        <v>394</v>
      </c>
      <c r="I268" s="59">
        <f>_xlfn.XLOOKUP(H268,'A6.2-Rate Base RCND Plant'!C:C,'A6.2-Rate Base RCND Plant'!F:F,"ERROR")</f>
        <v>0.34726061264282393</v>
      </c>
      <c r="J268" s="3" t="s">
        <v>23</v>
      </c>
      <c r="K268" s="3" t="s">
        <v>58</v>
      </c>
      <c r="L268" s="3" t="s">
        <v>59</v>
      </c>
      <c r="M268" s="4">
        <v>2008</v>
      </c>
      <c r="N268" s="5">
        <v>18851.88</v>
      </c>
      <c r="O268" s="5"/>
      <c r="P268" s="5">
        <v>13227.71</v>
      </c>
      <c r="Q268" s="58">
        <f t="shared" si="12"/>
        <v>5624.1700000000019</v>
      </c>
      <c r="R268" s="3" t="s">
        <v>36</v>
      </c>
      <c r="S268" s="4">
        <v>1</v>
      </c>
      <c r="T268" s="4">
        <v>1</v>
      </c>
      <c r="U268" s="4">
        <v>1</v>
      </c>
      <c r="V268" s="5">
        <v>18851.88</v>
      </c>
      <c r="W268" s="58">
        <f t="shared" si="13"/>
        <v>6546.5153982689999</v>
      </c>
    </row>
    <row r="269" spans="1:23">
      <c r="A269" s="3" t="s">
        <v>17</v>
      </c>
      <c r="B269" s="3" t="s">
        <v>18</v>
      </c>
      <c r="C269" s="3" t="s">
        <v>19</v>
      </c>
      <c r="D269" s="3" t="s">
        <v>29</v>
      </c>
      <c r="E269" s="3" t="s">
        <v>21</v>
      </c>
      <c r="F269" s="70" t="s">
        <v>487</v>
      </c>
      <c r="G269" s="3" t="s">
        <v>70</v>
      </c>
      <c r="H269" s="58" t="str">
        <f t="shared" si="14"/>
        <v>391</v>
      </c>
      <c r="I269" s="59">
        <f>_xlfn.XLOOKUP(H269,'A6.2-Rate Base RCND Plant'!C:C,'A6.2-Rate Base RCND Plant'!F:F,"ERROR")</f>
        <v>0.55164661503469203</v>
      </c>
      <c r="J269" s="3" t="s">
        <v>71</v>
      </c>
      <c r="K269" s="3" t="s">
        <v>49</v>
      </c>
      <c r="L269" s="3" t="s">
        <v>50</v>
      </c>
      <c r="M269" s="4">
        <v>2009</v>
      </c>
      <c r="N269" s="5">
        <v>993.33</v>
      </c>
      <c r="O269" s="5"/>
      <c r="P269" s="5">
        <v>242.26</v>
      </c>
      <c r="Q269" s="58">
        <f t="shared" si="12"/>
        <v>751.07</v>
      </c>
      <c r="R269" s="3" t="s">
        <v>36</v>
      </c>
      <c r="S269" s="4">
        <v>1</v>
      </c>
      <c r="T269" s="4">
        <v>1</v>
      </c>
      <c r="U269" s="4">
        <v>1</v>
      </c>
      <c r="V269" s="5">
        <v>993.33</v>
      </c>
      <c r="W269" s="58">
        <f t="shared" si="13"/>
        <v>547.9671321124107</v>
      </c>
    </row>
    <row r="270" spans="1:23">
      <c r="A270" s="3" t="s">
        <v>17</v>
      </c>
      <c r="B270" s="3" t="s">
        <v>18</v>
      </c>
      <c r="C270" s="3" t="s">
        <v>19</v>
      </c>
      <c r="D270" s="3" t="s">
        <v>29</v>
      </c>
      <c r="E270" s="3" t="s">
        <v>21</v>
      </c>
      <c r="F270" s="70" t="s">
        <v>487</v>
      </c>
      <c r="G270" s="3" t="s">
        <v>70</v>
      </c>
      <c r="H270" s="58" t="str">
        <f t="shared" si="14"/>
        <v>391</v>
      </c>
      <c r="I270" s="59">
        <f>_xlfn.XLOOKUP(H270,'A6.2-Rate Base RCND Plant'!C:C,'A6.2-Rate Base RCND Plant'!F:F,"ERROR")</f>
        <v>0.55164661503469203</v>
      </c>
      <c r="J270" s="3" t="s">
        <v>71</v>
      </c>
      <c r="K270" s="3" t="s">
        <v>31</v>
      </c>
      <c r="L270" s="3" t="s">
        <v>32</v>
      </c>
      <c r="M270" s="4">
        <v>2010</v>
      </c>
      <c r="N270" s="5">
        <v>18038.16</v>
      </c>
      <c r="O270" s="5"/>
      <c r="P270" s="5">
        <v>16284.14</v>
      </c>
      <c r="Q270" s="58">
        <f t="shared" si="12"/>
        <v>1754.0200000000004</v>
      </c>
      <c r="R270" s="3" t="s">
        <v>36</v>
      </c>
      <c r="S270" s="4">
        <v>1</v>
      </c>
      <c r="T270" s="4">
        <v>1</v>
      </c>
      <c r="U270" s="4">
        <v>1</v>
      </c>
      <c r="V270" s="5">
        <v>18038.16</v>
      </c>
      <c r="W270" s="58">
        <f t="shared" si="13"/>
        <v>9950.6899054541809</v>
      </c>
    </row>
    <row r="271" spans="1:23">
      <c r="A271" s="3" t="s">
        <v>17</v>
      </c>
      <c r="B271" s="3" t="s">
        <v>18</v>
      </c>
      <c r="C271" s="3" t="s">
        <v>19</v>
      </c>
      <c r="D271" s="3" t="s">
        <v>29</v>
      </c>
      <c r="E271" s="3" t="s">
        <v>21</v>
      </c>
      <c r="F271" s="70" t="s">
        <v>487</v>
      </c>
      <c r="G271" s="3" t="s">
        <v>70</v>
      </c>
      <c r="H271" s="58" t="str">
        <f t="shared" si="14"/>
        <v>391</v>
      </c>
      <c r="I271" s="59">
        <f>_xlfn.XLOOKUP(H271,'A6.2-Rate Base RCND Plant'!C:C,'A6.2-Rate Base RCND Plant'!F:F,"ERROR")</f>
        <v>0.55164661503469203</v>
      </c>
      <c r="J271" s="3" t="s">
        <v>71</v>
      </c>
      <c r="K271" s="3" t="s">
        <v>37</v>
      </c>
      <c r="L271" s="3" t="s">
        <v>38</v>
      </c>
      <c r="M271" s="4">
        <v>2012</v>
      </c>
      <c r="N271" s="5">
        <v>3007.95</v>
      </c>
      <c r="O271" s="5"/>
      <c r="P271" s="5">
        <v>2604.84</v>
      </c>
      <c r="Q271" s="58">
        <f t="shared" si="12"/>
        <v>403.10999999999967</v>
      </c>
      <c r="R271" s="3" t="s">
        <v>36</v>
      </c>
      <c r="S271" s="4">
        <v>1</v>
      </c>
      <c r="T271" s="4">
        <v>1</v>
      </c>
      <c r="U271" s="4">
        <v>1</v>
      </c>
      <c r="V271" s="5">
        <v>3007.95</v>
      </c>
      <c r="W271" s="58">
        <f t="shared" si="13"/>
        <v>1659.3254356936018</v>
      </c>
    </row>
    <row r="272" spans="1:23">
      <c r="A272" s="3" t="s">
        <v>17</v>
      </c>
      <c r="B272" s="3" t="s">
        <v>18</v>
      </c>
      <c r="C272" s="3" t="s">
        <v>19</v>
      </c>
      <c r="D272" s="3" t="s">
        <v>29</v>
      </c>
      <c r="E272" s="3" t="s">
        <v>21</v>
      </c>
      <c r="F272" s="70" t="s">
        <v>487</v>
      </c>
      <c r="G272" s="3" t="s">
        <v>70</v>
      </c>
      <c r="H272" s="58" t="str">
        <f t="shared" si="14"/>
        <v>391</v>
      </c>
      <c r="I272" s="59">
        <f>_xlfn.XLOOKUP(H272,'A6.2-Rate Base RCND Plant'!C:C,'A6.2-Rate Base RCND Plant'!F:F,"ERROR")</f>
        <v>0.55164661503469203</v>
      </c>
      <c r="J272" s="3" t="s">
        <v>71</v>
      </c>
      <c r="K272" s="3" t="s">
        <v>31</v>
      </c>
      <c r="L272" s="3" t="s">
        <v>32</v>
      </c>
      <c r="M272" s="4">
        <v>2013</v>
      </c>
      <c r="N272" s="5">
        <v>16229.13</v>
      </c>
      <c r="O272" s="5"/>
      <c r="P272" s="5">
        <v>12652.81</v>
      </c>
      <c r="Q272" s="58">
        <f t="shared" si="12"/>
        <v>3576.3199999999997</v>
      </c>
      <c r="R272" s="3" t="s">
        <v>36</v>
      </c>
      <c r="S272" s="4">
        <v>1</v>
      </c>
      <c r="T272" s="4">
        <v>1</v>
      </c>
      <c r="U272" s="4">
        <v>1</v>
      </c>
      <c r="V272" s="5">
        <v>16229.13</v>
      </c>
      <c r="W272" s="58">
        <f t="shared" si="13"/>
        <v>8952.7446294579713</v>
      </c>
    </row>
    <row r="273" spans="1:23">
      <c r="A273" s="3" t="s">
        <v>17</v>
      </c>
      <c r="B273" s="3" t="s">
        <v>18</v>
      </c>
      <c r="C273" s="3" t="s">
        <v>19</v>
      </c>
      <c r="D273" s="3" t="s">
        <v>29</v>
      </c>
      <c r="E273" s="3" t="s">
        <v>21</v>
      </c>
      <c r="F273" s="70" t="s">
        <v>487</v>
      </c>
      <c r="G273" s="3" t="s">
        <v>60</v>
      </c>
      <c r="H273" s="58" t="str">
        <f t="shared" si="14"/>
        <v>394</v>
      </c>
      <c r="I273" s="59">
        <f>_xlfn.XLOOKUP(H273,'A6.2-Rate Base RCND Plant'!C:C,'A6.2-Rate Base RCND Plant'!F:F,"ERROR")</f>
        <v>0.34726061264282393</v>
      </c>
      <c r="J273" s="3" t="s">
        <v>23</v>
      </c>
      <c r="K273" s="3" t="s">
        <v>42</v>
      </c>
      <c r="L273" s="3" t="s">
        <v>91</v>
      </c>
      <c r="M273" s="4">
        <v>2010</v>
      </c>
      <c r="N273" s="5">
        <v>32268.11</v>
      </c>
      <c r="O273" s="5"/>
      <c r="P273" s="5">
        <v>20192.810000000001</v>
      </c>
      <c r="Q273" s="58">
        <f t="shared" si="12"/>
        <v>12075.3</v>
      </c>
      <c r="R273" s="3" t="s">
        <v>36</v>
      </c>
      <c r="S273" s="4">
        <v>1</v>
      </c>
      <c r="T273" s="4">
        <v>1</v>
      </c>
      <c r="U273" s="4">
        <v>1</v>
      </c>
      <c r="V273" s="5">
        <v>32268.11</v>
      </c>
      <c r="W273" s="58">
        <f t="shared" si="13"/>
        <v>11205.443647426033</v>
      </c>
    </row>
    <row r="274" spans="1:23">
      <c r="A274" s="3" t="s">
        <v>17</v>
      </c>
      <c r="B274" s="3" t="s">
        <v>18</v>
      </c>
      <c r="C274" s="3" t="s">
        <v>19</v>
      </c>
      <c r="D274" s="3" t="s">
        <v>29</v>
      </c>
      <c r="E274" s="3" t="s">
        <v>21</v>
      </c>
      <c r="F274" s="70" t="s">
        <v>487</v>
      </c>
      <c r="G274" s="3" t="s">
        <v>82</v>
      </c>
      <c r="H274" s="58" t="str">
        <f t="shared" si="14"/>
        <v>393</v>
      </c>
      <c r="I274" s="59">
        <f>_xlfn.XLOOKUP(H274,'A6.2-Rate Base RCND Plant'!C:C,'A6.2-Rate Base RCND Plant'!F:F,"ERROR")</f>
        <v>0.47174007972370507</v>
      </c>
      <c r="J274" s="3" t="s">
        <v>23</v>
      </c>
      <c r="K274" s="3" t="s">
        <v>58</v>
      </c>
      <c r="L274" s="3" t="s">
        <v>59</v>
      </c>
      <c r="M274" s="4">
        <v>2010</v>
      </c>
      <c r="N274" s="5">
        <v>12452.68</v>
      </c>
      <c r="O274" s="5"/>
      <c r="P274" s="5">
        <v>4839.33</v>
      </c>
      <c r="Q274" s="58">
        <f t="shared" si="12"/>
        <v>7613.35</v>
      </c>
      <c r="R274" s="3" t="s">
        <v>36</v>
      </c>
      <c r="S274" s="4">
        <v>1</v>
      </c>
      <c r="T274" s="4">
        <v>1</v>
      </c>
      <c r="U274" s="4">
        <v>1</v>
      </c>
      <c r="V274" s="5">
        <v>12452.68</v>
      </c>
      <c r="W274" s="58">
        <f t="shared" si="13"/>
        <v>5874.4282559737876</v>
      </c>
    </row>
    <row r="275" spans="1:23">
      <c r="A275" s="3" t="s">
        <v>17</v>
      </c>
      <c r="B275" s="3" t="s">
        <v>18</v>
      </c>
      <c r="C275" s="3" t="s">
        <v>19</v>
      </c>
      <c r="D275" s="3" t="s">
        <v>29</v>
      </c>
      <c r="E275" s="3" t="s">
        <v>21</v>
      </c>
      <c r="F275" s="70" t="s">
        <v>487</v>
      </c>
      <c r="G275" s="3" t="s">
        <v>60</v>
      </c>
      <c r="H275" s="58" t="str">
        <f t="shared" si="14"/>
        <v>394</v>
      </c>
      <c r="I275" s="59">
        <f>_xlfn.XLOOKUP(H275,'A6.2-Rate Base RCND Plant'!C:C,'A6.2-Rate Base RCND Plant'!F:F,"ERROR")</f>
        <v>0.34726061264282393</v>
      </c>
      <c r="J275" s="3" t="s">
        <v>23</v>
      </c>
      <c r="K275" s="3" t="s">
        <v>42</v>
      </c>
      <c r="L275" s="3" t="s">
        <v>91</v>
      </c>
      <c r="M275" s="4">
        <v>2011</v>
      </c>
      <c r="N275" s="5">
        <v>15462</v>
      </c>
      <c r="O275" s="5"/>
      <c r="P275" s="5">
        <v>9062.51</v>
      </c>
      <c r="Q275" s="58">
        <f t="shared" si="12"/>
        <v>6399.49</v>
      </c>
      <c r="R275" s="3" t="s">
        <v>36</v>
      </c>
      <c r="S275" s="4">
        <v>1</v>
      </c>
      <c r="T275" s="4">
        <v>1</v>
      </c>
      <c r="U275" s="4">
        <v>1</v>
      </c>
      <c r="V275" s="5">
        <v>15462</v>
      </c>
      <c r="W275" s="58">
        <f t="shared" si="13"/>
        <v>5369.3435926833436</v>
      </c>
    </row>
    <row r="276" spans="1:23">
      <c r="A276" s="3" t="s">
        <v>17</v>
      </c>
      <c r="B276" s="3" t="s">
        <v>18</v>
      </c>
      <c r="C276" s="3" t="s">
        <v>19</v>
      </c>
      <c r="D276" s="3" t="s">
        <v>29</v>
      </c>
      <c r="E276" s="3" t="s">
        <v>21</v>
      </c>
      <c r="F276" s="70" t="s">
        <v>487</v>
      </c>
      <c r="G276" s="3" t="s">
        <v>87</v>
      </c>
      <c r="H276" s="58" t="str">
        <f t="shared" si="14"/>
        <v>398</v>
      </c>
      <c r="I276" s="59">
        <f>_xlfn.XLOOKUP(H276,'A6.2-Rate Base RCND Plant'!C:C,'A6.2-Rate Base RCND Plant'!F:F,"ERROR")</f>
        <v>0.24374129646131953</v>
      </c>
      <c r="J276" s="3" t="s">
        <v>23</v>
      </c>
      <c r="K276" s="3" t="s">
        <v>31</v>
      </c>
      <c r="L276" s="3" t="s">
        <v>32</v>
      </c>
      <c r="M276" s="4">
        <v>2006</v>
      </c>
      <c r="N276" s="5">
        <v>2955.79</v>
      </c>
      <c r="O276" s="5"/>
      <c r="P276" s="5">
        <v>2216.1</v>
      </c>
      <c r="Q276" s="58">
        <f t="shared" si="12"/>
        <v>739.69</v>
      </c>
      <c r="R276" s="3" t="s">
        <v>36</v>
      </c>
      <c r="S276" s="4">
        <v>1</v>
      </c>
      <c r="T276" s="4">
        <v>1</v>
      </c>
      <c r="U276" s="4">
        <v>1</v>
      </c>
      <c r="V276" s="5">
        <v>2955.79</v>
      </c>
      <c r="W276" s="58">
        <f t="shared" si="13"/>
        <v>720.44808666740369</v>
      </c>
    </row>
    <row r="277" spans="1:23">
      <c r="A277" s="3" t="s">
        <v>17</v>
      </c>
      <c r="B277" s="3" t="s">
        <v>18</v>
      </c>
      <c r="C277" s="3" t="s">
        <v>19</v>
      </c>
      <c r="D277" s="3" t="s">
        <v>29</v>
      </c>
      <c r="E277" s="3" t="s">
        <v>21</v>
      </c>
      <c r="F277" s="70" t="s">
        <v>487</v>
      </c>
      <c r="G277" s="3" t="s">
        <v>60</v>
      </c>
      <c r="H277" s="58" t="str">
        <f t="shared" si="14"/>
        <v>394</v>
      </c>
      <c r="I277" s="59">
        <f>_xlfn.XLOOKUP(H277,'A6.2-Rate Base RCND Plant'!C:C,'A6.2-Rate Base RCND Plant'!F:F,"ERROR")</f>
        <v>0.34726061264282393</v>
      </c>
      <c r="J277" s="3" t="s">
        <v>23</v>
      </c>
      <c r="K277" s="3" t="s">
        <v>49</v>
      </c>
      <c r="L277" s="3" t="s">
        <v>50</v>
      </c>
      <c r="M277" s="4">
        <v>2012</v>
      </c>
      <c r="N277" s="5">
        <v>4265.99</v>
      </c>
      <c r="O277" s="5"/>
      <c r="P277" s="5">
        <v>2229.64</v>
      </c>
      <c r="Q277" s="58">
        <f t="shared" si="12"/>
        <v>2036.35</v>
      </c>
      <c r="R277" s="3" t="s">
        <v>36</v>
      </c>
      <c r="S277" s="4">
        <v>1</v>
      </c>
      <c r="T277" s="4">
        <v>1</v>
      </c>
      <c r="U277" s="4">
        <v>1</v>
      </c>
      <c r="V277" s="5">
        <v>4265.99</v>
      </c>
      <c r="W277" s="58">
        <f t="shared" si="13"/>
        <v>1481.4103009281603</v>
      </c>
    </row>
    <row r="278" spans="1:23">
      <c r="A278" s="3" t="s">
        <v>17</v>
      </c>
      <c r="B278" s="3" t="s">
        <v>18</v>
      </c>
      <c r="C278" s="3" t="s">
        <v>19</v>
      </c>
      <c r="D278" s="3" t="s">
        <v>29</v>
      </c>
      <c r="E278" s="3" t="s">
        <v>21</v>
      </c>
      <c r="F278" s="70" t="s">
        <v>487</v>
      </c>
      <c r="G278" s="3" t="s">
        <v>87</v>
      </c>
      <c r="H278" s="58" t="str">
        <f t="shared" si="14"/>
        <v>398</v>
      </c>
      <c r="I278" s="59">
        <f>_xlfn.XLOOKUP(H278,'A6.2-Rate Base RCND Plant'!C:C,'A6.2-Rate Base RCND Plant'!F:F,"ERROR")</f>
        <v>0.24374129646131953</v>
      </c>
      <c r="J278" s="3" t="s">
        <v>23</v>
      </c>
      <c r="K278" s="3" t="s">
        <v>58</v>
      </c>
      <c r="L278" s="3" t="s">
        <v>59</v>
      </c>
      <c r="M278" s="4">
        <v>2006</v>
      </c>
      <c r="N278" s="5">
        <v>15898.69</v>
      </c>
      <c r="O278" s="5"/>
      <c r="P278" s="5">
        <v>10013.959999999999</v>
      </c>
      <c r="Q278" s="58">
        <f t="shared" si="12"/>
        <v>5884.7300000000014</v>
      </c>
      <c r="R278" s="3" t="s">
        <v>36</v>
      </c>
      <c r="S278" s="4">
        <v>1</v>
      </c>
      <c r="T278" s="4">
        <v>1</v>
      </c>
      <c r="U278" s="4">
        <v>1</v>
      </c>
      <c r="V278" s="5">
        <v>15898.69</v>
      </c>
      <c r="W278" s="58">
        <f t="shared" si="13"/>
        <v>3875.1673126366163</v>
      </c>
    </row>
    <row r="279" spans="1:23">
      <c r="A279" s="3" t="s">
        <v>17</v>
      </c>
      <c r="B279" s="3" t="s">
        <v>18</v>
      </c>
      <c r="C279" s="3" t="s">
        <v>19</v>
      </c>
      <c r="D279" s="3" t="s">
        <v>29</v>
      </c>
      <c r="E279" s="3" t="s">
        <v>21</v>
      </c>
      <c r="F279" s="70" t="s">
        <v>487</v>
      </c>
      <c r="G279" s="3" t="s">
        <v>60</v>
      </c>
      <c r="H279" s="58" t="str">
        <f t="shared" si="14"/>
        <v>394</v>
      </c>
      <c r="I279" s="59">
        <f>_xlfn.XLOOKUP(H279,'A6.2-Rate Base RCND Plant'!C:C,'A6.2-Rate Base RCND Plant'!F:F,"ERROR")</f>
        <v>0.34726061264282393</v>
      </c>
      <c r="J279" s="3" t="s">
        <v>23</v>
      </c>
      <c r="K279" s="3" t="s">
        <v>89</v>
      </c>
      <c r="L279" s="3" t="s">
        <v>90</v>
      </c>
      <c r="M279" s="4">
        <v>2012</v>
      </c>
      <c r="N279" s="5">
        <v>3280.07</v>
      </c>
      <c r="O279" s="5"/>
      <c r="P279" s="5">
        <v>1229.3499999999999</v>
      </c>
      <c r="Q279" s="58">
        <f t="shared" si="12"/>
        <v>2050.7200000000003</v>
      </c>
      <c r="R279" s="3" t="s">
        <v>36</v>
      </c>
      <c r="S279" s="4">
        <v>1</v>
      </c>
      <c r="T279" s="4">
        <v>1</v>
      </c>
      <c r="U279" s="4">
        <v>1</v>
      </c>
      <c r="V279" s="5">
        <v>3280.07</v>
      </c>
      <c r="W279" s="58">
        <f t="shared" si="13"/>
        <v>1139.0391177113474</v>
      </c>
    </row>
    <row r="280" spans="1:23">
      <c r="A280" s="3" t="s">
        <v>17</v>
      </c>
      <c r="B280" s="3" t="s">
        <v>18</v>
      </c>
      <c r="C280" s="3" t="s">
        <v>19</v>
      </c>
      <c r="D280" s="3" t="s">
        <v>29</v>
      </c>
      <c r="E280" s="3" t="s">
        <v>21</v>
      </c>
      <c r="F280" s="70" t="s">
        <v>487</v>
      </c>
      <c r="G280" s="3" t="s">
        <v>60</v>
      </c>
      <c r="H280" s="58" t="str">
        <f t="shared" si="14"/>
        <v>394</v>
      </c>
      <c r="I280" s="59">
        <f>_xlfn.XLOOKUP(H280,'A6.2-Rate Base RCND Plant'!C:C,'A6.2-Rate Base RCND Plant'!F:F,"ERROR")</f>
        <v>0.34726061264282393</v>
      </c>
      <c r="J280" s="3" t="s">
        <v>23</v>
      </c>
      <c r="K280" s="3" t="s">
        <v>58</v>
      </c>
      <c r="L280" s="3" t="s">
        <v>59</v>
      </c>
      <c r="M280" s="4">
        <v>2013</v>
      </c>
      <c r="N280" s="5">
        <v>27169.040000000001</v>
      </c>
      <c r="O280" s="5"/>
      <c r="P280" s="5">
        <v>13682.47</v>
      </c>
      <c r="Q280" s="58">
        <f t="shared" si="12"/>
        <v>13486.570000000002</v>
      </c>
      <c r="R280" s="3" t="s">
        <v>36</v>
      </c>
      <c r="S280" s="4">
        <v>1</v>
      </c>
      <c r="T280" s="4">
        <v>1</v>
      </c>
      <c r="U280" s="4">
        <v>1</v>
      </c>
      <c r="V280" s="5">
        <v>27169.040000000001</v>
      </c>
      <c r="W280" s="58">
        <f t="shared" si="13"/>
        <v>9434.7374753173899</v>
      </c>
    </row>
    <row r="281" spans="1:23">
      <c r="A281" s="3" t="s">
        <v>17</v>
      </c>
      <c r="B281" s="3" t="s">
        <v>18</v>
      </c>
      <c r="C281" s="3" t="s">
        <v>19</v>
      </c>
      <c r="D281" s="3" t="s">
        <v>29</v>
      </c>
      <c r="E281" s="3" t="s">
        <v>21</v>
      </c>
      <c r="F281" s="70" t="s">
        <v>487</v>
      </c>
      <c r="G281" s="3" t="s">
        <v>87</v>
      </c>
      <c r="H281" s="58" t="str">
        <f t="shared" si="14"/>
        <v>398</v>
      </c>
      <c r="I281" s="59">
        <f>_xlfn.XLOOKUP(H281,'A6.2-Rate Base RCND Plant'!C:C,'A6.2-Rate Base RCND Plant'!F:F,"ERROR")</f>
        <v>0.24374129646131953</v>
      </c>
      <c r="J281" s="3" t="s">
        <v>23</v>
      </c>
      <c r="K281" s="3" t="s">
        <v>73</v>
      </c>
      <c r="L281" s="3" t="s">
        <v>74</v>
      </c>
      <c r="M281" s="4">
        <v>2011</v>
      </c>
      <c r="N281" s="5">
        <v>4096.8599999999997</v>
      </c>
      <c r="O281" s="5"/>
      <c r="P281" s="5">
        <v>1963.83</v>
      </c>
      <c r="Q281" s="58">
        <f t="shared" si="12"/>
        <v>2133.0299999999997</v>
      </c>
      <c r="R281" s="3" t="s">
        <v>36</v>
      </c>
      <c r="S281" s="4">
        <v>1</v>
      </c>
      <c r="T281" s="4">
        <v>1</v>
      </c>
      <c r="U281" s="4">
        <v>1</v>
      </c>
      <c r="V281" s="5">
        <v>4096.8599999999997</v>
      </c>
      <c r="W281" s="58">
        <f t="shared" si="13"/>
        <v>998.57396782052149</v>
      </c>
    </row>
    <row r="282" spans="1:23">
      <c r="A282" s="3" t="s">
        <v>17</v>
      </c>
      <c r="B282" s="3" t="s">
        <v>18</v>
      </c>
      <c r="C282" s="3" t="s">
        <v>19</v>
      </c>
      <c r="D282" s="3" t="s">
        <v>29</v>
      </c>
      <c r="E282" s="3" t="s">
        <v>21</v>
      </c>
      <c r="F282" s="70" t="s">
        <v>487</v>
      </c>
      <c r="G282" s="3" t="s">
        <v>60</v>
      </c>
      <c r="H282" s="58" t="str">
        <f t="shared" si="14"/>
        <v>394</v>
      </c>
      <c r="I282" s="59">
        <f>_xlfn.XLOOKUP(H282,'A6.2-Rate Base RCND Plant'!C:C,'A6.2-Rate Base RCND Plant'!F:F,"ERROR")</f>
        <v>0.34726061264282393</v>
      </c>
      <c r="J282" s="3" t="s">
        <v>23</v>
      </c>
      <c r="K282" s="3" t="s">
        <v>73</v>
      </c>
      <c r="L282" s="3" t="s">
        <v>74</v>
      </c>
      <c r="M282" s="4">
        <v>2008</v>
      </c>
      <c r="N282" s="5">
        <v>4662.74</v>
      </c>
      <c r="O282" s="5"/>
      <c r="P282" s="5">
        <v>3347</v>
      </c>
      <c r="Q282" s="58">
        <f t="shared" si="12"/>
        <v>1315.7399999999998</v>
      </c>
      <c r="R282" s="3" t="s">
        <v>36</v>
      </c>
      <c r="S282" s="4">
        <v>1</v>
      </c>
      <c r="T282" s="4">
        <v>1</v>
      </c>
      <c r="U282" s="4">
        <v>1</v>
      </c>
      <c r="V282" s="5">
        <v>4662.74</v>
      </c>
      <c r="W282" s="58">
        <f t="shared" si="13"/>
        <v>1619.1859489942008</v>
      </c>
    </row>
    <row r="283" spans="1:23">
      <c r="A283" s="3" t="s">
        <v>17</v>
      </c>
      <c r="B283" s="3" t="s">
        <v>18</v>
      </c>
      <c r="C283" s="3" t="s">
        <v>19</v>
      </c>
      <c r="D283" s="3" t="s">
        <v>29</v>
      </c>
      <c r="E283" s="3" t="s">
        <v>21</v>
      </c>
      <c r="F283" s="70" t="s">
        <v>487</v>
      </c>
      <c r="G283" s="3" t="s">
        <v>60</v>
      </c>
      <c r="H283" s="58" t="str">
        <f t="shared" si="14"/>
        <v>394</v>
      </c>
      <c r="I283" s="59">
        <f>_xlfn.XLOOKUP(H283,'A6.2-Rate Base RCND Plant'!C:C,'A6.2-Rate Base RCND Plant'!F:F,"ERROR")</f>
        <v>0.34726061264282393</v>
      </c>
      <c r="J283" s="3" t="s">
        <v>23</v>
      </c>
      <c r="K283" s="3" t="s">
        <v>31</v>
      </c>
      <c r="L283" s="3" t="s">
        <v>32</v>
      </c>
      <c r="M283" s="4">
        <v>2015</v>
      </c>
      <c r="N283" s="5">
        <v>39618.36</v>
      </c>
      <c r="O283" s="5"/>
      <c r="P283" s="5">
        <v>17973.41</v>
      </c>
      <c r="Q283" s="58">
        <f t="shared" si="12"/>
        <v>21644.95</v>
      </c>
      <c r="R283" s="3" t="s">
        <v>36</v>
      </c>
      <c r="S283" s="4">
        <v>1</v>
      </c>
      <c r="T283" s="4">
        <v>1</v>
      </c>
      <c r="U283" s="4">
        <v>1</v>
      </c>
      <c r="V283" s="5">
        <v>39618.36</v>
      </c>
      <c r="W283" s="58">
        <f t="shared" si="13"/>
        <v>13757.895965503951</v>
      </c>
    </row>
    <row r="284" spans="1:23">
      <c r="A284" s="3" t="s">
        <v>17</v>
      </c>
      <c r="B284" s="3" t="s">
        <v>18</v>
      </c>
      <c r="C284" s="3" t="s">
        <v>19</v>
      </c>
      <c r="D284" s="3" t="s">
        <v>29</v>
      </c>
      <c r="E284" s="3" t="s">
        <v>21</v>
      </c>
      <c r="F284" s="70" t="s">
        <v>487</v>
      </c>
      <c r="G284" s="3" t="s">
        <v>87</v>
      </c>
      <c r="H284" s="58" t="str">
        <f t="shared" si="14"/>
        <v>398</v>
      </c>
      <c r="I284" s="59">
        <f>_xlfn.XLOOKUP(H284,'A6.2-Rate Base RCND Plant'!C:C,'A6.2-Rate Base RCND Plant'!F:F,"ERROR")</f>
        <v>0.24374129646131953</v>
      </c>
      <c r="J284" s="3" t="s">
        <v>23</v>
      </c>
      <c r="K284" s="3" t="s">
        <v>42</v>
      </c>
      <c r="L284" s="3" t="s">
        <v>43</v>
      </c>
      <c r="M284" s="4">
        <v>2013</v>
      </c>
      <c r="N284" s="5">
        <v>5193.16</v>
      </c>
      <c r="O284" s="5"/>
      <c r="P284" s="5">
        <v>2986.1</v>
      </c>
      <c r="Q284" s="58">
        <f t="shared" si="12"/>
        <v>2207.06</v>
      </c>
      <c r="R284" s="3" t="s">
        <v>36</v>
      </c>
      <c r="S284" s="4">
        <v>1</v>
      </c>
      <c r="T284" s="4">
        <v>1</v>
      </c>
      <c r="U284" s="4">
        <v>1</v>
      </c>
      <c r="V284" s="5">
        <v>5193.16</v>
      </c>
      <c r="W284" s="58">
        <f t="shared" si="13"/>
        <v>1265.787551131066</v>
      </c>
    </row>
    <row r="285" spans="1:23">
      <c r="A285" s="3" t="s">
        <v>17</v>
      </c>
      <c r="B285" s="3" t="s">
        <v>18</v>
      </c>
      <c r="C285" s="3" t="s">
        <v>19</v>
      </c>
      <c r="D285" s="3" t="s">
        <v>29</v>
      </c>
      <c r="E285" s="3" t="s">
        <v>21</v>
      </c>
      <c r="F285" s="70" t="s">
        <v>487</v>
      </c>
      <c r="G285" s="3" t="s">
        <v>60</v>
      </c>
      <c r="H285" s="58" t="str">
        <f t="shared" si="14"/>
        <v>394</v>
      </c>
      <c r="I285" s="59">
        <f>_xlfn.XLOOKUP(H285,'A6.2-Rate Base RCND Plant'!C:C,'A6.2-Rate Base RCND Plant'!F:F,"ERROR")</f>
        <v>0.34726061264282393</v>
      </c>
      <c r="J285" s="3" t="s">
        <v>23</v>
      </c>
      <c r="K285" s="3" t="s">
        <v>37</v>
      </c>
      <c r="L285" s="3" t="s">
        <v>38</v>
      </c>
      <c r="M285" s="4">
        <v>2015</v>
      </c>
      <c r="N285" s="5">
        <v>3158.64</v>
      </c>
      <c r="O285" s="5"/>
      <c r="P285" s="5">
        <v>1435.04</v>
      </c>
      <c r="Q285" s="58">
        <f t="shared" si="12"/>
        <v>1723.6</v>
      </c>
      <c r="R285" s="3" t="s">
        <v>36</v>
      </c>
      <c r="S285" s="4">
        <v>1</v>
      </c>
      <c r="T285" s="4">
        <v>1</v>
      </c>
      <c r="U285" s="4">
        <v>1</v>
      </c>
      <c r="V285" s="5">
        <v>3158.64</v>
      </c>
      <c r="W285" s="58">
        <f t="shared" si="13"/>
        <v>1096.8712615181294</v>
      </c>
    </row>
    <row r="286" spans="1:23">
      <c r="A286" s="3" t="s">
        <v>17</v>
      </c>
      <c r="B286" s="3" t="s">
        <v>18</v>
      </c>
      <c r="C286" s="3" t="s">
        <v>19</v>
      </c>
      <c r="D286" s="3" t="s">
        <v>29</v>
      </c>
      <c r="E286" s="3" t="s">
        <v>21</v>
      </c>
      <c r="F286" s="70" t="s">
        <v>487</v>
      </c>
      <c r="G286" s="3" t="s">
        <v>60</v>
      </c>
      <c r="H286" s="58" t="str">
        <f t="shared" si="14"/>
        <v>394</v>
      </c>
      <c r="I286" s="59">
        <f>_xlfn.XLOOKUP(H286,'A6.2-Rate Base RCND Plant'!C:C,'A6.2-Rate Base RCND Plant'!F:F,"ERROR")</f>
        <v>0.34726061264282393</v>
      </c>
      <c r="J286" s="3" t="s">
        <v>23</v>
      </c>
      <c r="K286" s="3" t="s">
        <v>49</v>
      </c>
      <c r="L286" s="3" t="s">
        <v>50</v>
      </c>
      <c r="M286" s="4">
        <v>2015</v>
      </c>
      <c r="N286" s="5">
        <v>9631.98</v>
      </c>
      <c r="O286" s="5"/>
      <c r="P286" s="5">
        <v>3955.44</v>
      </c>
      <c r="Q286" s="58">
        <f t="shared" si="12"/>
        <v>5676.5399999999991</v>
      </c>
      <c r="R286" s="3" t="s">
        <v>36</v>
      </c>
      <c r="S286" s="4">
        <v>1</v>
      </c>
      <c r="T286" s="4">
        <v>1</v>
      </c>
      <c r="U286" s="4">
        <v>1</v>
      </c>
      <c r="V286" s="5">
        <v>9631.98</v>
      </c>
      <c r="W286" s="58">
        <f t="shared" si="13"/>
        <v>3344.8072757634272</v>
      </c>
    </row>
    <row r="287" spans="1:23">
      <c r="A287" s="3" t="s">
        <v>17</v>
      </c>
      <c r="B287" s="3" t="s">
        <v>18</v>
      </c>
      <c r="C287" s="3" t="s">
        <v>19</v>
      </c>
      <c r="D287" s="3" t="s">
        <v>29</v>
      </c>
      <c r="E287" s="3" t="s">
        <v>21</v>
      </c>
      <c r="F287" s="70" t="s">
        <v>487</v>
      </c>
      <c r="G287" s="3" t="s">
        <v>70</v>
      </c>
      <c r="H287" s="58" t="str">
        <f t="shared" si="14"/>
        <v>391</v>
      </c>
      <c r="I287" s="59">
        <f>_xlfn.XLOOKUP(H287,'A6.2-Rate Base RCND Plant'!C:C,'A6.2-Rate Base RCND Plant'!F:F,"ERROR")</f>
        <v>0.55164661503469203</v>
      </c>
      <c r="J287" s="3" t="s">
        <v>71</v>
      </c>
      <c r="K287" s="3" t="s">
        <v>49</v>
      </c>
      <c r="L287" s="3" t="s">
        <v>50</v>
      </c>
      <c r="M287" s="4">
        <v>2017</v>
      </c>
      <c r="N287" s="5">
        <v>2850</v>
      </c>
      <c r="O287" s="5"/>
      <c r="P287" s="5">
        <v>432.21</v>
      </c>
      <c r="Q287" s="58">
        <f t="shared" si="12"/>
        <v>2417.79</v>
      </c>
      <c r="R287" s="3" t="s">
        <v>36</v>
      </c>
      <c r="S287" s="4">
        <v>1</v>
      </c>
      <c r="T287" s="4">
        <v>1</v>
      </c>
      <c r="U287" s="4">
        <v>1</v>
      </c>
      <c r="V287" s="5">
        <v>2850</v>
      </c>
      <c r="W287" s="58">
        <f t="shared" si="13"/>
        <v>1572.1928528488722</v>
      </c>
    </row>
    <row r="288" spans="1:23">
      <c r="A288" s="3" t="s">
        <v>17</v>
      </c>
      <c r="B288" s="3" t="s">
        <v>18</v>
      </c>
      <c r="C288" s="3" t="s">
        <v>19</v>
      </c>
      <c r="D288" s="3" t="s">
        <v>20</v>
      </c>
      <c r="E288" s="3" t="s">
        <v>21</v>
      </c>
      <c r="F288" s="70" t="s">
        <v>487</v>
      </c>
      <c r="G288" s="3" t="s">
        <v>80</v>
      </c>
      <c r="H288" s="58" t="str">
        <f t="shared" si="14"/>
        <v>385</v>
      </c>
      <c r="I288" s="59">
        <f>_xlfn.XLOOKUP(H288,'A6.2-Rate Base RCND Plant'!C:C,'A6.2-Rate Base RCND Plant'!F:F,"ERROR")</f>
        <v>0.39278890683516676</v>
      </c>
      <c r="J288" s="3" t="s">
        <v>23</v>
      </c>
      <c r="K288" s="3" t="s">
        <v>24</v>
      </c>
      <c r="L288" s="3" t="s">
        <v>25</v>
      </c>
      <c r="M288" s="4">
        <v>2017</v>
      </c>
      <c r="N288" s="5">
        <v>7442.27</v>
      </c>
      <c r="O288" s="5"/>
      <c r="P288" s="5">
        <v>1761.99</v>
      </c>
      <c r="Q288" s="58">
        <f t="shared" si="12"/>
        <v>5680.2800000000007</v>
      </c>
      <c r="R288" s="3" t="s">
        <v>36</v>
      </c>
      <c r="S288" s="4">
        <v>1</v>
      </c>
      <c r="T288" s="4">
        <v>1</v>
      </c>
      <c r="U288" s="4">
        <v>1</v>
      </c>
      <c r="V288" s="5">
        <v>7442.27</v>
      </c>
      <c r="W288" s="58">
        <f t="shared" si="13"/>
        <v>2923.2410976721567</v>
      </c>
    </row>
    <row r="289" spans="1:23">
      <c r="A289" s="3" t="s">
        <v>17</v>
      </c>
      <c r="B289" s="3" t="s">
        <v>18</v>
      </c>
      <c r="C289" s="3" t="s">
        <v>19</v>
      </c>
      <c r="D289" s="3" t="s">
        <v>29</v>
      </c>
      <c r="E289" s="3" t="s">
        <v>21</v>
      </c>
      <c r="F289" s="70" t="s">
        <v>487</v>
      </c>
      <c r="G289" s="3" t="s">
        <v>41</v>
      </c>
      <c r="H289" s="58" t="str">
        <f t="shared" si="14"/>
        <v>397</v>
      </c>
      <c r="I289" s="59">
        <f>_xlfn.XLOOKUP(H289,'A6.2-Rate Base RCND Plant'!C:C,'A6.2-Rate Base RCND Plant'!F:F,"ERROR")</f>
        <v>0.45288665983949944</v>
      </c>
      <c r="J289" s="3" t="s">
        <v>23</v>
      </c>
      <c r="K289" s="3" t="s">
        <v>110</v>
      </c>
      <c r="L289" s="3" t="s">
        <v>111</v>
      </c>
      <c r="M289" s="4">
        <v>2016</v>
      </c>
      <c r="N289" s="5">
        <v>21062.67</v>
      </c>
      <c r="O289" s="5"/>
      <c r="P289" s="5">
        <v>14261.16</v>
      </c>
      <c r="Q289" s="58">
        <f t="shared" si="12"/>
        <v>6801.5099999999984</v>
      </c>
      <c r="R289" s="3" t="s">
        <v>36</v>
      </c>
      <c r="S289" s="4">
        <v>1</v>
      </c>
      <c r="T289" s="4">
        <v>1</v>
      </c>
      <c r="U289" s="4">
        <v>1</v>
      </c>
      <c r="V289" s="5">
        <v>21062.67</v>
      </c>
      <c r="W289" s="58">
        <f t="shared" si="13"/>
        <v>9539.0022636016292</v>
      </c>
    </row>
    <row r="290" spans="1:23">
      <c r="A290" s="3" t="s">
        <v>17</v>
      </c>
      <c r="B290" s="3" t="s">
        <v>18</v>
      </c>
      <c r="C290" s="3" t="s">
        <v>19</v>
      </c>
      <c r="D290" s="3" t="s">
        <v>20</v>
      </c>
      <c r="E290" s="3" t="s">
        <v>21</v>
      </c>
      <c r="F290" s="70" t="s">
        <v>487</v>
      </c>
      <c r="G290" s="3" t="s">
        <v>61</v>
      </c>
      <c r="H290" s="58" t="str">
        <f t="shared" si="14"/>
        <v>376</v>
      </c>
      <c r="I290" s="59">
        <f>_xlfn.XLOOKUP(H290,'A6.2-Rate Base RCND Plant'!C:C,'A6.2-Rate Base RCND Plant'!F:F,"ERROR")</f>
        <v>0.40359779215499247</v>
      </c>
      <c r="J290" s="3" t="s">
        <v>23</v>
      </c>
      <c r="K290" s="3" t="s">
        <v>24</v>
      </c>
      <c r="L290" s="3" t="s">
        <v>25</v>
      </c>
      <c r="M290" s="4">
        <v>2018</v>
      </c>
      <c r="N290" s="5">
        <v>9882977.6600000001</v>
      </c>
      <c r="O290" s="5"/>
      <c r="P290" s="5">
        <v>1531959.06</v>
      </c>
      <c r="Q290" s="58">
        <f t="shared" si="12"/>
        <v>8351018.5999999996</v>
      </c>
      <c r="R290" s="3" t="s">
        <v>62</v>
      </c>
      <c r="S290" s="4">
        <v>1688</v>
      </c>
      <c r="T290" s="4">
        <v>892</v>
      </c>
      <c r="U290" s="4">
        <v>1.89</v>
      </c>
      <c r="V290" s="5">
        <v>18702316.469999999</v>
      </c>
      <c r="W290" s="58">
        <f t="shared" si="13"/>
        <v>7548213.6354759522</v>
      </c>
    </row>
    <row r="291" spans="1:23">
      <c r="A291" s="3" t="s">
        <v>17</v>
      </c>
      <c r="B291" s="3" t="s">
        <v>18</v>
      </c>
      <c r="C291" s="3" t="s">
        <v>19</v>
      </c>
      <c r="D291" s="3" t="s">
        <v>29</v>
      </c>
      <c r="E291" s="3" t="s">
        <v>21</v>
      </c>
      <c r="F291" s="70" t="s">
        <v>487</v>
      </c>
      <c r="G291" s="3" t="s">
        <v>60</v>
      </c>
      <c r="H291" s="58" t="str">
        <f t="shared" si="14"/>
        <v>394</v>
      </c>
      <c r="I291" s="59">
        <f>_xlfn.XLOOKUP(H291,'A6.2-Rate Base RCND Plant'!C:C,'A6.2-Rate Base RCND Plant'!F:F,"ERROR")</f>
        <v>0.34726061264282393</v>
      </c>
      <c r="J291" s="3" t="s">
        <v>23</v>
      </c>
      <c r="K291" s="3" t="s">
        <v>37</v>
      </c>
      <c r="L291" s="3" t="s">
        <v>38</v>
      </c>
      <c r="M291" s="4">
        <v>2018</v>
      </c>
      <c r="N291" s="5">
        <v>27374.13</v>
      </c>
      <c r="O291" s="5"/>
      <c r="P291" s="5">
        <v>9011.57</v>
      </c>
      <c r="Q291" s="58">
        <f t="shared" si="12"/>
        <v>18362.560000000001</v>
      </c>
      <c r="R291" s="3" t="s">
        <v>36</v>
      </c>
      <c r="S291" s="4">
        <v>1</v>
      </c>
      <c r="T291" s="4">
        <v>1</v>
      </c>
      <c r="U291" s="4">
        <v>1</v>
      </c>
      <c r="V291" s="5">
        <v>27374.13</v>
      </c>
      <c r="W291" s="58">
        <f t="shared" si="13"/>
        <v>9505.9571543643069</v>
      </c>
    </row>
    <row r="292" spans="1:23">
      <c r="A292" s="3" t="s">
        <v>17</v>
      </c>
      <c r="B292" s="3" t="s">
        <v>18</v>
      </c>
      <c r="C292" s="3" t="s">
        <v>19</v>
      </c>
      <c r="D292" s="3" t="s">
        <v>29</v>
      </c>
      <c r="E292" s="3" t="s">
        <v>21</v>
      </c>
      <c r="F292" s="70" t="s">
        <v>487</v>
      </c>
      <c r="G292" s="3" t="s">
        <v>30</v>
      </c>
      <c r="H292" s="58" t="str">
        <f t="shared" si="14"/>
        <v>390</v>
      </c>
      <c r="I292" s="59">
        <f>_xlfn.XLOOKUP(H292,'A6.2-Rate Base RCND Plant'!C:C,'A6.2-Rate Base RCND Plant'!F:F,"ERROR")</f>
        <v>0.24904501540006124</v>
      </c>
      <c r="J292" s="3" t="s">
        <v>23</v>
      </c>
      <c r="K292" s="3" t="s">
        <v>68</v>
      </c>
      <c r="L292" s="3" t="s">
        <v>88</v>
      </c>
      <c r="M292" s="4">
        <v>2017</v>
      </c>
      <c r="N292" s="5">
        <v>5200</v>
      </c>
      <c r="O292" s="5"/>
      <c r="P292" s="5">
        <v>899.49</v>
      </c>
      <c r="Q292" s="58">
        <f t="shared" si="12"/>
        <v>4300.51</v>
      </c>
      <c r="R292" s="3" t="s">
        <v>33</v>
      </c>
      <c r="S292" s="4">
        <v>675</v>
      </c>
      <c r="T292" s="4">
        <v>479</v>
      </c>
      <c r="U292" s="4">
        <v>1.41</v>
      </c>
      <c r="V292" s="5">
        <v>7327.77</v>
      </c>
      <c r="W292" s="58">
        <f t="shared" si="13"/>
        <v>1824.9445924981069</v>
      </c>
    </row>
    <row r="293" spans="1:23">
      <c r="A293" s="3" t="s">
        <v>17</v>
      </c>
      <c r="B293" s="3" t="s">
        <v>18</v>
      </c>
      <c r="C293" s="3" t="s">
        <v>19</v>
      </c>
      <c r="D293" s="3" t="s">
        <v>29</v>
      </c>
      <c r="E293" s="3" t="s">
        <v>21</v>
      </c>
      <c r="F293" s="70" t="s">
        <v>487</v>
      </c>
      <c r="G293" s="3" t="s">
        <v>57</v>
      </c>
      <c r="H293" s="58" t="str">
        <f t="shared" si="14"/>
        <v>396</v>
      </c>
      <c r="I293" s="59">
        <f>_xlfn.XLOOKUP(H293,'A6.2-Rate Base RCND Plant'!C:C,'A6.2-Rate Base RCND Plant'!F:F,"ERROR")</f>
        <v>0.54297473900690851</v>
      </c>
      <c r="J293" s="3" t="s">
        <v>23</v>
      </c>
      <c r="K293" s="3" t="s">
        <v>31</v>
      </c>
      <c r="L293" s="3" t="s">
        <v>32</v>
      </c>
      <c r="M293" s="4">
        <v>2018</v>
      </c>
      <c r="N293" s="5">
        <v>183508.71</v>
      </c>
      <c r="O293" s="5"/>
      <c r="P293" s="5">
        <v>87893.26</v>
      </c>
      <c r="Q293" s="58">
        <f t="shared" si="12"/>
        <v>95615.45</v>
      </c>
      <c r="R293" s="3" t="s">
        <v>36</v>
      </c>
      <c r="S293" s="4">
        <v>1</v>
      </c>
      <c r="T293" s="4">
        <v>1</v>
      </c>
      <c r="U293" s="4">
        <v>1</v>
      </c>
      <c r="V293" s="5">
        <v>183508.71</v>
      </c>
      <c r="W293" s="58">
        <f t="shared" si="13"/>
        <v>99640.593917744452</v>
      </c>
    </row>
    <row r="294" spans="1:23">
      <c r="A294" s="3" t="s">
        <v>17</v>
      </c>
      <c r="B294" s="3" t="s">
        <v>18</v>
      </c>
      <c r="C294" s="3" t="s">
        <v>19</v>
      </c>
      <c r="D294" s="3" t="s">
        <v>20</v>
      </c>
      <c r="E294" s="3" t="s">
        <v>21</v>
      </c>
      <c r="F294" s="70" t="s">
        <v>487</v>
      </c>
      <c r="G294" s="3" t="s">
        <v>22</v>
      </c>
      <c r="H294" s="58" t="str">
        <f t="shared" si="14"/>
        <v>384</v>
      </c>
      <c r="I294" s="59">
        <f>_xlfn.XLOOKUP(H294,'A6.2-Rate Base RCND Plant'!C:C,'A6.2-Rate Base RCND Plant'!F:F,"ERROR")</f>
        <v>0.35620879944303163</v>
      </c>
      <c r="J294" s="3" t="s">
        <v>23</v>
      </c>
      <c r="K294" s="3" t="s">
        <v>24</v>
      </c>
      <c r="L294" s="3" t="s">
        <v>25</v>
      </c>
      <c r="M294" s="4">
        <v>2019</v>
      </c>
      <c r="N294" s="5">
        <v>201858.66</v>
      </c>
      <c r="O294" s="5"/>
      <c r="P294" s="5">
        <v>38781.61</v>
      </c>
      <c r="Q294" s="58">
        <f t="shared" si="12"/>
        <v>163077.04999999999</v>
      </c>
      <c r="R294" s="3" t="s">
        <v>26</v>
      </c>
      <c r="S294" s="4">
        <v>1947</v>
      </c>
      <c r="T294" s="4">
        <v>956</v>
      </c>
      <c r="U294" s="4">
        <v>2.04</v>
      </c>
      <c r="V294" s="5">
        <v>411107.54</v>
      </c>
      <c r="W294" s="58">
        <f t="shared" si="13"/>
        <v>146440.12326537809</v>
      </c>
    </row>
    <row r="295" spans="1:23">
      <c r="A295" s="3" t="s">
        <v>17</v>
      </c>
      <c r="B295" s="3" t="s">
        <v>18</v>
      </c>
      <c r="C295" s="3" t="s">
        <v>19</v>
      </c>
      <c r="D295" s="3" t="s">
        <v>20</v>
      </c>
      <c r="E295" s="3" t="s">
        <v>21</v>
      </c>
      <c r="F295" s="70" t="s">
        <v>487</v>
      </c>
      <c r="G295" s="3" t="s">
        <v>80</v>
      </c>
      <c r="H295" s="58" t="str">
        <f t="shared" si="14"/>
        <v>385</v>
      </c>
      <c r="I295" s="59">
        <f>_xlfn.XLOOKUP(H295,'A6.2-Rate Base RCND Plant'!C:C,'A6.2-Rate Base RCND Plant'!F:F,"ERROR")</f>
        <v>0.39278890683516676</v>
      </c>
      <c r="J295" s="3" t="s">
        <v>23</v>
      </c>
      <c r="K295" s="3" t="s">
        <v>24</v>
      </c>
      <c r="L295" s="3" t="s">
        <v>25</v>
      </c>
      <c r="M295" s="4">
        <v>2019</v>
      </c>
      <c r="N295" s="5">
        <v>133533.07</v>
      </c>
      <c r="O295" s="5"/>
      <c r="P295" s="5">
        <v>23305.49</v>
      </c>
      <c r="Q295" s="58">
        <f t="shared" si="12"/>
        <v>110227.58</v>
      </c>
      <c r="R295" s="3" t="s">
        <v>36</v>
      </c>
      <c r="S295" s="4">
        <v>1</v>
      </c>
      <c r="T295" s="4">
        <v>1</v>
      </c>
      <c r="U295" s="4">
        <v>1</v>
      </c>
      <c r="V295" s="5">
        <v>133533.07</v>
      </c>
      <c r="W295" s="58">
        <f t="shared" si="13"/>
        <v>52450.308591643807</v>
      </c>
    </row>
    <row r="296" spans="1:23">
      <c r="A296" s="3" t="s">
        <v>17</v>
      </c>
      <c r="B296" s="3" t="s">
        <v>18</v>
      </c>
      <c r="C296" s="3" t="s">
        <v>19</v>
      </c>
      <c r="D296" s="3" t="s">
        <v>97</v>
      </c>
      <c r="E296" s="3" t="s">
        <v>21</v>
      </c>
      <c r="F296" s="70" t="s">
        <v>487</v>
      </c>
      <c r="G296" s="3" t="s">
        <v>98</v>
      </c>
      <c r="H296" s="58" t="str">
        <f t="shared" si="14"/>
        <v>302</v>
      </c>
      <c r="I296" s="59">
        <f>_xlfn.XLOOKUP(H296,'A6.2-Rate Base RCND Plant'!C:C,'A6.2-Rate Base RCND Plant'!F:F,"ERROR")</f>
        <v>0.18080879826634541</v>
      </c>
      <c r="J296" s="3" t="s">
        <v>23</v>
      </c>
      <c r="K296" s="3" t="s">
        <v>68</v>
      </c>
      <c r="L296" s="3" t="s">
        <v>88</v>
      </c>
      <c r="M296" s="4">
        <v>2018</v>
      </c>
      <c r="N296" s="5">
        <v>14266.22</v>
      </c>
      <c r="O296" s="5"/>
      <c r="P296" s="5">
        <v>1911.09</v>
      </c>
      <c r="Q296" s="58">
        <f t="shared" si="12"/>
        <v>12355.13</v>
      </c>
      <c r="R296" s="3" t="s">
        <v>36</v>
      </c>
      <c r="S296" s="4">
        <v>1</v>
      </c>
      <c r="T296" s="4">
        <v>1</v>
      </c>
      <c r="U296" s="4">
        <v>1</v>
      </c>
      <c r="V296" s="5">
        <v>14266.22</v>
      </c>
      <c r="W296" s="58">
        <f t="shared" si="13"/>
        <v>2579.458094003302</v>
      </c>
    </row>
    <row r="297" spans="1:23">
      <c r="A297" s="3" t="s">
        <v>17</v>
      </c>
      <c r="B297" s="3" t="s">
        <v>18</v>
      </c>
      <c r="C297" s="3" t="s">
        <v>19</v>
      </c>
      <c r="D297" s="3" t="s">
        <v>97</v>
      </c>
      <c r="E297" s="3" t="s">
        <v>21</v>
      </c>
      <c r="F297" s="70" t="s">
        <v>487</v>
      </c>
      <c r="G297" s="3" t="s">
        <v>98</v>
      </c>
      <c r="H297" s="58" t="str">
        <f t="shared" si="14"/>
        <v>302</v>
      </c>
      <c r="I297" s="59">
        <f>_xlfn.XLOOKUP(H297,'A6.2-Rate Base RCND Plant'!C:C,'A6.2-Rate Base RCND Plant'!F:F,"ERROR")</f>
        <v>0.18080879826634541</v>
      </c>
      <c r="J297" s="3" t="s">
        <v>23</v>
      </c>
      <c r="K297" s="3" t="s">
        <v>68</v>
      </c>
      <c r="L297" s="3" t="s">
        <v>69</v>
      </c>
      <c r="M297" s="4">
        <v>2018</v>
      </c>
      <c r="N297" s="5">
        <v>15546.25</v>
      </c>
      <c r="O297" s="5"/>
      <c r="P297" s="5">
        <v>2082.5700000000002</v>
      </c>
      <c r="Q297" s="58">
        <f t="shared" si="12"/>
        <v>13463.68</v>
      </c>
      <c r="R297" s="3" t="s">
        <v>36</v>
      </c>
      <c r="S297" s="4">
        <v>1</v>
      </c>
      <c r="T297" s="4">
        <v>1</v>
      </c>
      <c r="U297" s="4">
        <v>1</v>
      </c>
      <c r="V297" s="5">
        <v>15546.25</v>
      </c>
      <c r="W297" s="58">
        <f t="shared" si="13"/>
        <v>2810.8987800481723</v>
      </c>
    </row>
    <row r="298" spans="1:23">
      <c r="A298" s="3" t="s">
        <v>17</v>
      </c>
      <c r="B298" s="3" t="s">
        <v>18</v>
      </c>
      <c r="C298" s="3" t="s">
        <v>19</v>
      </c>
      <c r="D298" s="3" t="s">
        <v>29</v>
      </c>
      <c r="E298" s="3" t="s">
        <v>21</v>
      </c>
      <c r="F298" s="70" t="s">
        <v>487</v>
      </c>
      <c r="G298" s="3" t="s">
        <v>70</v>
      </c>
      <c r="H298" s="58" t="str">
        <f t="shared" si="14"/>
        <v>391</v>
      </c>
      <c r="I298" s="59">
        <f>_xlfn.XLOOKUP(H298,'A6.2-Rate Base RCND Plant'!C:C,'A6.2-Rate Base RCND Plant'!F:F,"ERROR")</f>
        <v>0.55164661503469203</v>
      </c>
      <c r="J298" s="3" t="s">
        <v>71</v>
      </c>
      <c r="K298" s="3" t="s">
        <v>49</v>
      </c>
      <c r="L298" s="3" t="s">
        <v>50</v>
      </c>
      <c r="M298" s="4">
        <v>2019</v>
      </c>
      <c r="N298" s="5">
        <v>17526.330000000002</v>
      </c>
      <c r="O298" s="5"/>
      <c r="P298" s="5">
        <v>2344.2600000000002</v>
      </c>
      <c r="Q298" s="58">
        <f t="shared" si="12"/>
        <v>15182.070000000002</v>
      </c>
      <c r="R298" s="3" t="s">
        <v>36</v>
      </c>
      <c r="S298" s="4">
        <v>1</v>
      </c>
      <c r="T298" s="4">
        <v>1</v>
      </c>
      <c r="U298" s="4">
        <v>1</v>
      </c>
      <c r="V298" s="5">
        <v>17526.330000000002</v>
      </c>
      <c r="W298" s="58">
        <f t="shared" si="13"/>
        <v>9668.3406184809755</v>
      </c>
    </row>
    <row r="299" spans="1:23">
      <c r="A299" s="3" t="s">
        <v>17</v>
      </c>
      <c r="B299" s="3" t="s">
        <v>18</v>
      </c>
      <c r="C299" s="3" t="s">
        <v>19</v>
      </c>
      <c r="D299" s="3" t="s">
        <v>20</v>
      </c>
      <c r="E299" s="3" t="s">
        <v>21</v>
      </c>
      <c r="F299" s="70" t="s">
        <v>487</v>
      </c>
      <c r="G299" s="3" t="s">
        <v>55</v>
      </c>
      <c r="H299" s="58" t="str">
        <f t="shared" si="14"/>
        <v>379</v>
      </c>
      <c r="I299" s="59">
        <f>_xlfn.XLOOKUP(H299,'A6.2-Rate Base RCND Plant'!C:C,'A6.2-Rate Base RCND Plant'!F:F,"ERROR")</f>
        <v>0.3380707986361931</v>
      </c>
      <c r="J299" s="3" t="s">
        <v>23</v>
      </c>
      <c r="K299" s="3" t="s">
        <v>24</v>
      </c>
      <c r="L299" s="3" t="s">
        <v>25</v>
      </c>
      <c r="M299" s="4">
        <v>2019</v>
      </c>
      <c r="N299" s="5">
        <v>3671.17</v>
      </c>
      <c r="O299" s="5"/>
      <c r="P299" s="5">
        <v>459.83</v>
      </c>
      <c r="Q299" s="58">
        <f t="shared" si="12"/>
        <v>3211.34</v>
      </c>
      <c r="R299" s="3" t="s">
        <v>56</v>
      </c>
      <c r="S299" s="4">
        <v>1223</v>
      </c>
      <c r="T299" s="4">
        <v>744</v>
      </c>
      <c r="U299" s="4">
        <v>1.64</v>
      </c>
      <c r="V299" s="5">
        <v>6034.73</v>
      </c>
      <c r="W299" s="58">
        <f t="shared" si="13"/>
        <v>2040.1659906537934</v>
      </c>
    </row>
    <row r="300" spans="1:23">
      <c r="A300" s="3" t="s">
        <v>17</v>
      </c>
      <c r="B300" s="3" t="s">
        <v>18</v>
      </c>
      <c r="C300" s="3" t="s">
        <v>19</v>
      </c>
      <c r="D300" s="3" t="s">
        <v>29</v>
      </c>
      <c r="E300" s="3" t="s">
        <v>21</v>
      </c>
      <c r="F300" s="70" t="s">
        <v>487</v>
      </c>
      <c r="G300" s="3" t="s">
        <v>34</v>
      </c>
      <c r="H300" s="58" t="str">
        <f t="shared" si="14"/>
        <v>392</v>
      </c>
      <c r="I300" s="59">
        <f>_xlfn.XLOOKUP(H300,'A6.2-Rate Base RCND Plant'!C:C,'A6.2-Rate Base RCND Plant'!F:F,"ERROR")</f>
        <v>0.43183290679129122</v>
      </c>
      <c r="J300" s="3" t="s">
        <v>72</v>
      </c>
      <c r="K300" s="3" t="s">
        <v>24</v>
      </c>
      <c r="L300" s="3" t="s">
        <v>25</v>
      </c>
      <c r="M300" s="4">
        <v>2019</v>
      </c>
      <c r="N300" s="5">
        <v>102881.91</v>
      </c>
      <c r="O300" s="5"/>
      <c r="P300" s="5">
        <v>36171.53</v>
      </c>
      <c r="Q300" s="58">
        <f t="shared" si="12"/>
        <v>66710.38</v>
      </c>
      <c r="R300" s="3" t="s">
        <v>36</v>
      </c>
      <c r="S300" s="4">
        <v>1</v>
      </c>
      <c r="T300" s="4">
        <v>1</v>
      </c>
      <c r="U300" s="4">
        <v>1</v>
      </c>
      <c r="V300" s="5">
        <v>102881.91</v>
      </c>
      <c r="W300" s="58">
        <f t="shared" si="13"/>
        <v>44427.794251540014</v>
      </c>
    </row>
    <row r="301" spans="1:23">
      <c r="A301" s="3" t="s">
        <v>17</v>
      </c>
      <c r="B301" s="3" t="s">
        <v>18</v>
      </c>
      <c r="C301" s="3" t="s">
        <v>19</v>
      </c>
      <c r="D301" s="3" t="s">
        <v>29</v>
      </c>
      <c r="E301" s="3" t="s">
        <v>21</v>
      </c>
      <c r="F301" s="70" t="s">
        <v>487</v>
      </c>
      <c r="G301" s="3" t="s">
        <v>60</v>
      </c>
      <c r="H301" s="58" t="str">
        <f t="shared" si="14"/>
        <v>394</v>
      </c>
      <c r="I301" s="59">
        <f>_xlfn.XLOOKUP(H301,'A6.2-Rate Base RCND Plant'!C:C,'A6.2-Rate Base RCND Plant'!F:F,"ERROR")</f>
        <v>0.34726061264282393</v>
      </c>
      <c r="J301" s="3" t="s">
        <v>23</v>
      </c>
      <c r="K301" s="3" t="s">
        <v>42</v>
      </c>
      <c r="L301" s="3" t="s">
        <v>83</v>
      </c>
      <c r="M301" s="4">
        <v>2020</v>
      </c>
      <c r="N301" s="5">
        <v>29544.01</v>
      </c>
      <c r="O301" s="5"/>
      <c r="P301" s="5">
        <v>5871.16</v>
      </c>
      <c r="Q301" s="58">
        <f t="shared" si="12"/>
        <v>23672.85</v>
      </c>
      <c r="R301" s="3" t="s">
        <v>36</v>
      </c>
      <c r="S301" s="4">
        <v>1</v>
      </c>
      <c r="T301" s="4">
        <v>1</v>
      </c>
      <c r="U301" s="4">
        <v>1</v>
      </c>
      <c r="V301" s="5">
        <v>29544.01</v>
      </c>
      <c r="W301" s="58">
        <f t="shared" si="13"/>
        <v>10259.471012525715</v>
      </c>
    </row>
    <row r="302" spans="1:23">
      <c r="A302" s="3" t="s">
        <v>17</v>
      </c>
      <c r="B302" s="3" t="s">
        <v>18</v>
      </c>
      <c r="C302" s="3" t="s">
        <v>19</v>
      </c>
      <c r="D302" s="3" t="s">
        <v>29</v>
      </c>
      <c r="E302" s="3" t="s">
        <v>21</v>
      </c>
      <c r="F302" s="70" t="s">
        <v>487</v>
      </c>
      <c r="G302" s="3" t="s">
        <v>41</v>
      </c>
      <c r="H302" s="58" t="str">
        <f t="shared" si="14"/>
        <v>397</v>
      </c>
      <c r="I302" s="59">
        <f>_xlfn.XLOOKUP(H302,'A6.2-Rate Base RCND Plant'!C:C,'A6.2-Rate Base RCND Plant'!F:F,"ERROR")</f>
        <v>0.45288665983949944</v>
      </c>
      <c r="J302" s="3" t="s">
        <v>23</v>
      </c>
      <c r="K302" s="3" t="s">
        <v>42</v>
      </c>
      <c r="L302" s="3" t="s">
        <v>43</v>
      </c>
      <c r="M302" s="4">
        <v>2020</v>
      </c>
      <c r="N302" s="5">
        <v>29542.28</v>
      </c>
      <c r="O302" s="5"/>
      <c r="P302" s="5">
        <v>12851.72</v>
      </c>
      <c r="Q302" s="58">
        <f t="shared" si="12"/>
        <v>16690.559999999998</v>
      </c>
      <c r="R302" s="3" t="s">
        <v>36</v>
      </c>
      <c r="S302" s="4">
        <v>1</v>
      </c>
      <c r="T302" s="4">
        <v>1</v>
      </c>
      <c r="U302" s="4">
        <v>1</v>
      </c>
      <c r="V302" s="5">
        <v>29542.28</v>
      </c>
      <c r="W302" s="58">
        <f t="shared" si="13"/>
        <v>13379.304513243247</v>
      </c>
    </row>
    <row r="303" spans="1:23">
      <c r="A303" s="3" t="s">
        <v>17</v>
      </c>
      <c r="B303" s="3" t="s">
        <v>18</v>
      </c>
      <c r="C303" s="3" t="s">
        <v>19</v>
      </c>
      <c r="D303" s="3" t="s">
        <v>29</v>
      </c>
      <c r="E303" s="3" t="s">
        <v>21</v>
      </c>
      <c r="F303" s="70" t="s">
        <v>487</v>
      </c>
      <c r="G303" s="3" t="s">
        <v>41</v>
      </c>
      <c r="H303" s="58" t="str">
        <f t="shared" si="14"/>
        <v>397</v>
      </c>
      <c r="I303" s="59">
        <f>_xlfn.XLOOKUP(H303,'A6.2-Rate Base RCND Plant'!C:C,'A6.2-Rate Base RCND Plant'!F:F,"ERROR")</f>
        <v>0.45288665983949944</v>
      </c>
      <c r="J303" s="3" t="s">
        <v>23</v>
      </c>
      <c r="K303" s="3" t="s">
        <v>89</v>
      </c>
      <c r="L303" s="3" t="s">
        <v>109</v>
      </c>
      <c r="M303" s="4">
        <v>2020</v>
      </c>
      <c r="N303" s="5">
        <v>10319.83</v>
      </c>
      <c r="O303" s="5"/>
      <c r="P303" s="5">
        <v>4215.43</v>
      </c>
      <c r="Q303" s="58">
        <f t="shared" si="12"/>
        <v>6104.4</v>
      </c>
      <c r="R303" s="3" t="s">
        <v>36</v>
      </c>
      <c r="S303" s="4">
        <v>1</v>
      </c>
      <c r="T303" s="4">
        <v>1</v>
      </c>
      <c r="U303" s="4">
        <v>1</v>
      </c>
      <c r="V303" s="5">
        <v>10319.83</v>
      </c>
      <c r="W303" s="58">
        <f t="shared" si="13"/>
        <v>4673.7133388114617</v>
      </c>
    </row>
    <row r="304" spans="1:23">
      <c r="A304" s="3" t="s">
        <v>17</v>
      </c>
      <c r="B304" s="3" t="s">
        <v>18</v>
      </c>
      <c r="C304" s="3" t="s">
        <v>19</v>
      </c>
      <c r="D304" s="3" t="s">
        <v>20</v>
      </c>
      <c r="E304" s="3" t="s">
        <v>21</v>
      </c>
      <c r="F304" s="70" t="s">
        <v>487</v>
      </c>
      <c r="G304" s="3" t="s">
        <v>46</v>
      </c>
      <c r="H304" s="58" t="str">
        <f t="shared" si="14"/>
        <v>380</v>
      </c>
      <c r="I304" s="59">
        <f>_xlfn.XLOOKUP(H304,'A6.2-Rate Base RCND Plant'!C:C,'A6.2-Rate Base RCND Plant'!F:F,"ERROR")</f>
        <v>0.41926855566498139</v>
      </c>
      <c r="J304" s="3" t="s">
        <v>23</v>
      </c>
      <c r="K304" s="3" t="s">
        <v>24</v>
      </c>
      <c r="L304" s="3" t="s">
        <v>25</v>
      </c>
      <c r="M304" s="4">
        <v>2021</v>
      </c>
      <c r="N304" s="5">
        <v>6969745.8700000001</v>
      </c>
      <c r="O304" s="5"/>
      <c r="P304" s="5">
        <v>798955.82</v>
      </c>
      <c r="Q304" s="58">
        <f t="shared" si="12"/>
        <v>6170790.0499999998</v>
      </c>
      <c r="R304" s="3" t="s">
        <v>47</v>
      </c>
      <c r="S304" s="4">
        <v>1036</v>
      </c>
      <c r="T304" s="4">
        <v>772</v>
      </c>
      <c r="U304" s="4">
        <v>1.34</v>
      </c>
      <c r="V304" s="5">
        <v>9353182.2799999993</v>
      </c>
      <c r="W304" s="58">
        <f t="shared" si="13"/>
        <v>3921495.2254068973</v>
      </c>
    </row>
    <row r="305" spans="1:23">
      <c r="A305" s="3" t="s">
        <v>17</v>
      </c>
      <c r="B305" s="3" t="s">
        <v>18</v>
      </c>
      <c r="C305" s="3" t="s">
        <v>19</v>
      </c>
      <c r="D305" s="3" t="s">
        <v>29</v>
      </c>
      <c r="E305" s="3" t="s">
        <v>21</v>
      </c>
      <c r="F305" s="70" t="s">
        <v>487</v>
      </c>
      <c r="G305" s="3" t="s">
        <v>34</v>
      </c>
      <c r="H305" s="58" t="str">
        <f t="shared" si="14"/>
        <v>392</v>
      </c>
      <c r="I305" s="59">
        <f>_xlfn.XLOOKUP(H305,'A6.2-Rate Base RCND Plant'!C:C,'A6.2-Rate Base RCND Plant'!F:F,"ERROR")</f>
        <v>0.43183290679129122</v>
      </c>
      <c r="J305" s="3" t="s">
        <v>35</v>
      </c>
      <c r="K305" s="3" t="s">
        <v>24</v>
      </c>
      <c r="L305" s="3" t="s">
        <v>25</v>
      </c>
      <c r="M305" s="4">
        <v>2020</v>
      </c>
      <c r="N305" s="5">
        <v>43612.54</v>
      </c>
      <c r="O305" s="5"/>
      <c r="P305" s="5">
        <v>43612.53</v>
      </c>
      <c r="Q305" s="58">
        <f t="shared" si="12"/>
        <v>1.0000000002037268E-2</v>
      </c>
      <c r="R305" s="3" t="s">
        <v>36</v>
      </c>
      <c r="S305" s="4">
        <v>1</v>
      </c>
      <c r="T305" s="4">
        <v>1</v>
      </c>
      <c r="U305" s="4">
        <v>1</v>
      </c>
      <c r="V305" s="5">
        <v>43612.54</v>
      </c>
      <c r="W305" s="58">
        <f t="shared" si="13"/>
        <v>18833.329920751461</v>
      </c>
    </row>
    <row r="306" spans="1:23">
      <c r="A306" s="3" t="s">
        <v>17</v>
      </c>
      <c r="B306" s="3" t="s">
        <v>18</v>
      </c>
      <c r="C306" s="3" t="s">
        <v>19</v>
      </c>
      <c r="D306" s="3" t="s">
        <v>20</v>
      </c>
      <c r="E306" s="3" t="s">
        <v>21</v>
      </c>
      <c r="F306" s="70" t="s">
        <v>487</v>
      </c>
      <c r="G306" s="3" t="s">
        <v>22</v>
      </c>
      <c r="H306" s="58" t="str">
        <f t="shared" si="14"/>
        <v>384</v>
      </c>
      <c r="I306" s="59">
        <f>_xlfn.XLOOKUP(H306,'A6.2-Rate Base RCND Plant'!C:C,'A6.2-Rate Base RCND Plant'!F:F,"ERROR")</f>
        <v>0.35620879944303163</v>
      </c>
      <c r="J306" s="3" t="s">
        <v>23</v>
      </c>
      <c r="K306" s="3" t="s">
        <v>24</v>
      </c>
      <c r="L306" s="3" t="s">
        <v>25</v>
      </c>
      <c r="M306" s="4">
        <v>2021</v>
      </c>
      <c r="N306" s="5">
        <v>164610.73000000001</v>
      </c>
      <c r="O306" s="5"/>
      <c r="P306" s="5">
        <v>22803.83</v>
      </c>
      <c r="Q306" s="58">
        <f t="shared" si="12"/>
        <v>141806.90000000002</v>
      </c>
      <c r="R306" s="3" t="s">
        <v>26</v>
      </c>
      <c r="S306" s="4">
        <v>1947</v>
      </c>
      <c r="T306" s="4">
        <v>1305</v>
      </c>
      <c r="U306" s="4">
        <v>1.49</v>
      </c>
      <c r="V306" s="5">
        <v>245591.64</v>
      </c>
      <c r="W306" s="58">
        <f t="shared" si="13"/>
        <v>87481.903237645223</v>
      </c>
    </row>
    <row r="307" spans="1:23">
      <c r="A307" s="3" t="s">
        <v>17</v>
      </c>
      <c r="B307" s="3" t="s">
        <v>18</v>
      </c>
      <c r="C307" s="3" t="s">
        <v>19</v>
      </c>
      <c r="D307" s="3" t="s">
        <v>29</v>
      </c>
      <c r="E307" s="3" t="s">
        <v>21</v>
      </c>
      <c r="F307" s="70" t="s">
        <v>487</v>
      </c>
      <c r="G307" s="3" t="s">
        <v>41</v>
      </c>
      <c r="H307" s="58" t="str">
        <f t="shared" si="14"/>
        <v>397</v>
      </c>
      <c r="I307" s="59">
        <f>_xlfn.XLOOKUP(H307,'A6.2-Rate Base RCND Plant'!C:C,'A6.2-Rate Base RCND Plant'!F:F,"ERROR")</f>
        <v>0.45288665983949944</v>
      </c>
      <c r="J307" s="3" t="s">
        <v>23</v>
      </c>
      <c r="K307" s="3" t="s">
        <v>89</v>
      </c>
      <c r="L307" s="3" t="s">
        <v>109</v>
      </c>
      <c r="M307" s="4">
        <v>2021</v>
      </c>
      <c r="N307" s="5">
        <v>659.04</v>
      </c>
      <c r="O307" s="5"/>
      <c r="P307" s="5">
        <v>223.99</v>
      </c>
      <c r="Q307" s="58">
        <f t="shared" si="12"/>
        <v>435.04999999999995</v>
      </c>
      <c r="R307" s="3" t="s">
        <v>36</v>
      </c>
      <c r="S307" s="4">
        <v>1</v>
      </c>
      <c r="T307" s="4">
        <v>1</v>
      </c>
      <c r="U307" s="4">
        <v>1</v>
      </c>
      <c r="V307" s="5">
        <v>659.04</v>
      </c>
      <c r="W307" s="58">
        <f t="shared" si="13"/>
        <v>298.47042430062368</v>
      </c>
    </row>
    <row r="308" spans="1:23">
      <c r="A308" s="3" t="s">
        <v>17</v>
      </c>
      <c r="B308" s="3" t="s">
        <v>18</v>
      </c>
      <c r="C308" s="3" t="s">
        <v>19</v>
      </c>
      <c r="D308" s="3" t="s">
        <v>20</v>
      </c>
      <c r="E308" s="3" t="s">
        <v>21</v>
      </c>
      <c r="F308" s="70" t="s">
        <v>487</v>
      </c>
      <c r="G308" s="3" t="s">
        <v>51</v>
      </c>
      <c r="H308" s="58" t="str">
        <f t="shared" si="14"/>
        <v>375</v>
      </c>
      <c r="I308" s="59">
        <f>_xlfn.XLOOKUP(H308,'A6.2-Rate Base RCND Plant'!C:C,'A6.2-Rate Base RCND Plant'!F:F,"ERROR")</f>
        <v>0.14703551036705884</v>
      </c>
      <c r="J308" s="3" t="s">
        <v>23</v>
      </c>
      <c r="K308" s="3" t="s">
        <v>24</v>
      </c>
      <c r="L308" s="3" t="s">
        <v>25</v>
      </c>
      <c r="M308" s="4">
        <v>2021</v>
      </c>
      <c r="N308" s="5">
        <v>12923.42</v>
      </c>
      <c r="O308" s="5"/>
      <c r="P308" s="5">
        <v>1271.71</v>
      </c>
      <c r="Q308" s="58">
        <f t="shared" si="12"/>
        <v>11651.71</v>
      </c>
      <c r="R308" s="3" t="s">
        <v>52</v>
      </c>
      <c r="S308" s="4">
        <v>673</v>
      </c>
      <c r="T308" s="4">
        <v>575</v>
      </c>
      <c r="U308" s="4">
        <v>1.17</v>
      </c>
      <c r="V308" s="5">
        <v>15126.02</v>
      </c>
      <c r="W308" s="58">
        <f t="shared" si="13"/>
        <v>2224.0620705223396</v>
      </c>
    </row>
    <row r="309" spans="1:23">
      <c r="A309" s="3" t="s">
        <v>17</v>
      </c>
      <c r="B309" s="3" t="s">
        <v>18</v>
      </c>
      <c r="C309" s="3" t="s">
        <v>19</v>
      </c>
      <c r="D309" s="3" t="s">
        <v>29</v>
      </c>
      <c r="E309" s="3" t="s">
        <v>21</v>
      </c>
      <c r="F309" s="70" t="s">
        <v>487</v>
      </c>
      <c r="G309" s="3" t="s">
        <v>57</v>
      </c>
      <c r="H309" s="58" t="str">
        <f t="shared" si="14"/>
        <v>396</v>
      </c>
      <c r="I309" s="59">
        <f>_xlfn.XLOOKUP(H309,'A6.2-Rate Base RCND Plant'!C:C,'A6.2-Rate Base RCND Plant'!F:F,"ERROR")</f>
        <v>0.54297473900690851</v>
      </c>
      <c r="J309" s="3" t="s">
        <v>23</v>
      </c>
      <c r="K309" s="3" t="s">
        <v>37</v>
      </c>
      <c r="L309" s="3" t="s">
        <v>38</v>
      </c>
      <c r="M309" s="4">
        <v>2020</v>
      </c>
      <c r="N309" s="5">
        <v>69989.61</v>
      </c>
      <c r="O309" s="5"/>
      <c r="P309" s="5">
        <v>55934.26</v>
      </c>
      <c r="Q309" s="58">
        <f t="shared" si="12"/>
        <v>14055.349999999999</v>
      </c>
      <c r="R309" s="3" t="s">
        <v>36</v>
      </c>
      <c r="S309" s="4">
        <v>1</v>
      </c>
      <c r="T309" s="4">
        <v>1</v>
      </c>
      <c r="U309" s="4">
        <v>1</v>
      </c>
      <c r="V309" s="5">
        <v>69989.61</v>
      </c>
      <c r="W309" s="58">
        <f t="shared" si="13"/>
        <v>38002.590222945313</v>
      </c>
    </row>
    <row r="310" spans="1:23">
      <c r="A310" s="3" t="s">
        <v>17</v>
      </c>
      <c r="B310" s="3" t="s">
        <v>18</v>
      </c>
      <c r="C310" s="3" t="s">
        <v>19</v>
      </c>
      <c r="D310" s="3" t="s">
        <v>29</v>
      </c>
      <c r="E310" s="3" t="s">
        <v>21</v>
      </c>
      <c r="F310" s="70" t="s">
        <v>487</v>
      </c>
      <c r="G310" s="3" t="s">
        <v>34</v>
      </c>
      <c r="H310" s="58" t="str">
        <f t="shared" si="14"/>
        <v>392</v>
      </c>
      <c r="I310" s="59">
        <f>_xlfn.XLOOKUP(H310,'A6.2-Rate Base RCND Plant'!C:C,'A6.2-Rate Base RCND Plant'!F:F,"ERROR")</f>
        <v>0.43183290679129122</v>
      </c>
      <c r="J310" s="3" t="s">
        <v>35</v>
      </c>
      <c r="K310" s="3" t="s">
        <v>24</v>
      </c>
      <c r="L310" s="3" t="s">
        <v>25</v>
      </c>
      <c r="M310" s="4">
        <v>2021</v>
      </c>
      <c r="N310" s="5">
        <v>130264.35</v>
      </c>
      <c r="O310" s="5"/>
      <c r="P310" s="5">
        <v>130260.27</v>
      </c>
      <c r="Q310" s="58">
        <f t="shared" si="12"/>
        <v>4.0800000000017462</v>
      </c>
      <c r="R310" s="3" t="s">
        <v>36</v>
      </c>
      <c r="S310" s="4">
        <v>1</v>
      </c>
      <c r="T310" s="4">
        <v>1</v>
      </c>
      <c r="U310" s="4">
        <v>1</v>
      </c>
      <c r="V310" s="5">
        <v>130264.35</v>
      </c>
      <c r="W310" s="58">
        <f t="shared" si="13"/>
        <v>56252.432911778138</v>
      </c>
    </row>
    <row r="311" spans="1:23">
      <c r="A311" s="3" t="s">
        <v>17</v>
      </c>
      <c r="B311" s="3" t="s">
        <v>18</v>
      </c>
      <c r="C311" s="3" t="s">
        <v>19</v>
      </c>
      <c r="D311" s="3" t="s">
        <v>29</v>
      </c>
      <c r="E311" s="3" t="s">
        <v>21</v>
      </c>
      <c r="F311" s="70" t="s">
        <v>487</v>
      </c>
      <c r="G311" s="3" t="s">
        <v>70</v>
      </c>
      <c r="H311" s="58" t="str">
        <f t="shared" si="14"/>
        <v>391</v>
      </c>
      <c r="I311" s="59">
        <f>_xlfn.XLOOKUP(H311,'A6.2-Rate Base RCND Plant'!C:C,'A6.2-Rate Base RCND Plant'!F:F,"ERROR")</f>
        <v>0.55164661503469203</v>
      </c>
      <c r="J311" s="3" t="s">
        <v>94</v>
      </c>
      <c r="K311" s="3" t="s">
        <v>42</v>
      </c>
      <c r="L311" s="3" t="s">
        <v>43</v>
      </c>
      <c r="M311" s="4">
        <v>2022</v>
      </c>
      <c r="N311" s="5">
        <v>266144.71000000002</v>
      </c>
      <c r="O311" s="5"/>
      <c r="P311" s="5">
        <v>221851.27</v>
      </c>
      <c r="Q311" s="58">
        <f t="shared" si="12"/>
        <v>44293.440000000031</v>
      </c>
      <c r="R311" s="3" t="s">
        <v>36</v>
      </c>
      <c r="S311" s="4">
        <v>1</v>
      </c>
      <c r="T311" s="4">
        <v>1</v>
      </c>
      <c r="U311" s="4">
        <v>1</v>
      </c>
      <c r="V311" s="5">
        <v>266144.71000000002</v>
      </c>
      <c r="W311" s="58">
        <f t="shared" si="13"/>
        <v>146817.82838088975</v>
      </c>
    </row>
    <row r="312" spans="1:23">
      <c r="A312" s="3" t="s">
        <v>17</v>
      </c>
      <c r="B312" s="3" t="s">
        <v>18</v>
      </c>
      <c r="C312" s="3" t="s">
        <v>19</v>
      </c>
      <c r="D312" s="3" t="s">
        <v>20</v>
      </c>
      <c r="E312" s="3" t="s">
        <v>21</v>
      </c>
      <c r="F312" s="70" t="s">
        <v>487</v>
      </c>
      <c r="G312" s="3" t="s">
        <v>46</v>
      </c>
      <c r="H312" s="58" t="str">
        <f t="shared" si="14"/>
        <v>380</v>
      </c>
      <c r="I312" s="59">
        <f>_xlfn.XLOOKUP(H312,'A6.2-Rate Base RCND Plant'!C:C,'A6.2-Rate Base RCND Plant'!F:F,"ERROR")</f>
        <v>0.41926855566498139</v>
      </c>
      <c r="J312" s="3" t="s">
        <v>23</v>
      </c>
      <c r="K312" s="3" t="s">
        <v>24</v>
      </c>
      <c r="L312" s="3" t="s">
        <v>25</v>
      </c>
      <c r="M312" s="4">
        <v>2022</v>
      </c>
      <c r="N312" s="5">
        <v>10682389.84</v>
      </c>
      <c r="O312" s="5"/>
      <c r="P312" s="5">
        <v>937307.47</v>
      </c>
      <c r="Q312" s="58">
        <f t="shared" si="12"/>
        <v>9745082.3699999992</v>
      </c>
      <c r="R312" s="3" t="s">
        <v>47</v>
      </c>
      <c r="S312" s="4">
        <v>1036</v>
      </c>
      <c r="T312" s="4">
        <v>831</v>
      </c>
      <c r="U312" s="4">
        <v>1.25</v>
      </c>
      <c r="V312" s="5">
        <v>13317636.43</v>
      </c>
      <c r="W312" s="58">
        <f t="shared" si="13"/>
        <v>5583666.1908774385</v>
      </c>
    </row>
    <row r="313" spans="1:23">
      <c r="A313" s="3" t="s">
        <v>17</v>
      </c>
      <c r="B313" s="3" t="s">
        <v>18</v>
      </c>
      <c r="C313" s="3" t="s">
        <v>19</v>
      </c>
      <c r="D313" s="3" t="s">
        <v>20</v>
      </c>
      <c r="E313" s="3" t="s">
        <v>21</v>
      </c>
      <c r="F313" s="70" t="s">
        <v>487</v>
      </c>
      <c r="G313" s="3" t="s">
        <v>61</v>
      </c>
      <c r="H313" s="58" t="str">
        <f t="shared" si="14"/>
        <v>376</v>
      </c>
      <c r="I313" s="59">
        <f>_xlfn.XLOOKUP(H313,'A6.2-Rate Base RCND Plant'!C:C,'A6.2-Rate Base RCND Plant'!F:F,"ERROR")</f>
        <v>0.40359779215499247</v>
      </c>
      <c r="J313" s="3" t="s">
        <v>23</v>
      </c>
      <c r="K313" s="3" t="s">
        <v>24</v>
      </c>
      <c r="L313" s="3" t="s">
        <v>25</v>
      </c>
      <c r="M313" s="4">
        <v>2022</v>
      </c>
      <c r="N313" s="5">
        <v>5977794.3399999999</v>
      </c>
      <c r="O313" s="5"/>
      <c r="P313" s="5">
        <v>433103.61</v>
      </c>
      <c r="Q313" s="58">
        <f t="shared" si="12"/>
        <v>5544690.7299999995</v>
      </c>
      <c r="R313" s="3" t="s">
        <v>62</v>
      </c>
      <c r="S313" s="4">
        <v>1688</v>
      </c>
      <c r="T313" s="4">
        <v>1236</v>
      </c>
      <c r="U313" s="4">
        <v>1.37</v>
      </c>
      <c r="V313" s="5">
        <v>8163848.5800000001</v>
      </c>
      <c r="W313" s="58">
        <f t="shared" si="13"/>
        <v>3294911.2623756705</v>
      </c>
    </row>
    <row r="314" spans="1:23">
      <c r="A314" s="3" t="s">
        <v>17</v>
      </c>
      <c r="B314" s="3" t="s">
        <v>18</v>
      </c>
      <c r="C314" s="3" t="s">
        <v>19</v>
      </c>
      <c r="D314" s="3" t="s">
        <v>29</v>
      </c>
      <c r="E314" s="3" t="s">
        <v>21</v>
      </c>
      <c r="F314" s="70" t="s">
        <v>487</v>
      </c>
      <c r="G314" s="3" t="s">
        <v>41</v>
      </c>
      <c r="H314" s="58" t="str">
        <f t="shared" si="14"/>
        <v>397</v>
      </c>
      <c r="I314" s="59">
        <f>_xlfn.XLOOKUP(H314,'A6.2-Rate Base RCND Plant'!C:C,'A6.2-Rate Base RCND Plant'!F:F,"ERROR")</f>
        <v>0.45288665983949944</v>
      </c>
      <c r="J314" s="3" t="s">
        <v>23</v>
      </c>
      <c r="K314" s="3" t="s">
        <v>49</v>
      </c>
      <c r="L314" s="3" t="s">
        <v>50</v>
      </c>
      <c r="M314" s="4">
        <v>2022</v>
      </c>
      <c r="N314" s="5">
        <v>329239.92</v>
      </c>
      <c r="O314" s="5"/>
      <c r="P314" s="5">
        <v>71511.850000000006</v>
      </c>
      <c r="Q314" s="58">
        <f t="shared" si="12"/>
        <v>257728.06999999998</v>
      </c>
      <c r="R314" s="3" t="s">
        <v>36</v>
      </c>
      <c r="S314" s="4">
        <v>1</v>
      </c>
      <c r="T314" s="4">
        <v>1</v>
      </c>
      <c r="U314" s="4">
        <v>1</v>
      </c>
      <c r="V314" s="5">
        <v>329239.92</v>
      </c>
      <c r="W314" s="58">
        <f t="shared" si="13"/>
        <v>149108.36765462399</v>
      </c>
    </row>
    <row r="315" spans="1:23">
      <c r="A315" s="3" t="s">
        <v>17</v>
      </c>
      <c r="B315" s="3" t="s">
        <v>18</v>
      </c>
      <c r="C315" s="3" t="s">
        <v>19</v>
      </c>
      <c r="D315" s="3" t="s">
        <v>29</v>
      </c>
      <c r="E315" s="3" t="s">
        <v>21</v>
      </c>
      <c r="F315" s="70" t="s">
        <v>487</v>
      </c>
      <c r="G315" s="3" t="s">
        <v>70</v>
      </c>
      <c r="H315" s="58" t="str">
        <f t="shared" si="14"/>
        <v>391</v>
      </c>
      <c r="I315" s="59">
        <f>_xlfn.XLOOKUP(H315,'A6.2-Rate Base RCND Plant'!C:C,'A6.2-Rate Base RCND Plant'!F:F,"ERROR")</f>
        <v>0.55164661503469203</v>
      </c>
      <c r="J315" s="3" t="s">
        <v>71</v>
      </c>
      <c r="K315" s="3" t="s">
        <v>31</v>
      </c>
      <c r="L315" s="3" t="s">
        <v>32</v>
      </c>
      <c r="M315" s="4">
        <v>2022</v>
      </c>
      <c r="N315" s="5">
        <v>936.63</v>
      </c>
      <c r="O315" s="5"/>
      <c r="P315" s="5">
        <v>205.98</v>
      </c>
      <c r="Q315" s="58">
        <f t="shared" si="12"/>
        <v>730.65</v>
      </c>
      <c r="R315" s="3" t="s">
        <v>36</v>
      </c>
      <c r="S315" s="4">
        <v>1</v>
      </c>
      <c r="T315" s="4">
        <v>1</v>
      </c>
      <c r="U315" s="4">
        <v>1</v>
      </c>
      <c r="V315" s="5">
        <v>936.63</v>
      </c>
      <c r="W315" s="58">
        <f t="shared" si="13"/>
        <v>516.68876903994362</v>
      </c>
    </row>
    <row r="316" spans="1:23">
      <c r="A316" s="3" t="s">
        <v>17</v>
      </c>
      <c r="B316" s="3" t="s">
        <v>18</v>
      </c>
      <c r="C316" s="3" t="s">
        <v>19</v>
      </c>
      <c r="D316" s="3" t="s">
        <v>29</v>
      </c>
      <c r="E316" s="3" t="s">
        <v>21</v>
      </c>
      <c r="F316" s="70" t="s">
        <v>487</v>
      </c>
      <c r="G316" s="3" t="s">
        <v>30</v>
      </c>
      <c r="H316" s="58" t="str">
        <f t="shared" si="14"/>
        <v>390</v>
      </c>
      <c r="I316" s="59">
        <f>_xlfn.XLOOKUP(H316,'A6.2-Rate Base RCND Plant'!C:C,'A6.2-Rate Base RCND Plant'!F:F,"ERROR")</f>
        <v>0.24904501540006124</v>
      </c>
      <c r="J316" s="3" t="s">
        <v>23</v>
      </c>
      <c r="K316" s="3" t="s">
        <v>42</v>
      </c>
      <c r="L316" s="3" t="s">
        <v>43</v>
      </c>
      <c r="M316" s="4">
        <v>2022</v>
      </c>
      <c r="N316" s="5">
        <v>14493.81</v>
      </c>
      <c r="O316" s="5"/>
      <c r="P316" s="5">
        <v>1316.62</v>
      </c>
      <c r="Q316" s="58">
        <f t="shared" si="12"/>
        <v>13177.189999999999</v>
      </c>
      <c r="R316" s="3" t="s">
        <v>33</v>
      </c>
      <c r="S316" s="4">
        <v>675</v>
      </c>
      <c r="T316" s="4">
        <v>689</v>
      </c>
      <c r="U316" s="4">
        <v>0.98</v>
      </c>
      <c r="V316" s="5">
        <v>14199.31</v>
      </c>
      <c r="W316" s="58">
        <f t="shared" si="13"/>
        <v>3536.2673776202437</v>
      </c>
    </row>
    <row r="317" spans="1:23">
      <c r="A317" s="3" t="s">
        <v>17</v>
      </c>
      <c r="B317" s="3" t="s">
        <v>18</v>
      </c>
      <c r="C317" s="3" t="s">
        <v>19</v>
      </c>
      <c r="D317" s="3" t="s">
        <v>29</v>
      </c>
      <c r="E317" s="3" t="s">
        <v>21</v>
      </c>
      <c r="F317" s="70" t="s">
        <v>487</v>
      </c>
      <c r="G317" s="3" t="s">
        <v>30</v>
      </c>
      <c r="H317" s="58" t="str">
        <f t="shared" si="14"/>
        <v>390</v>
      </c>
      <c r="I317" s="59">
        <f>_xlfn.XLOOKUP(H317,'A6.2-Rate Base RCND Plant'!C:C,'A6.2-Rate Base RCND Plant'!F:F,"ERROR")</f>
        <v>0.24904501540006124</v>
      </c>
      <c r="J317" s="3" t="s">
        <v>23</v>
      </c>
      <c r="K317" s="3" t="s">
        <v>49</v>
      </c>
      <c r="L317" s="3" t="s">
        <v>50</v>
      </c>
      <c r="M317" s="4">
        <v>2022</v>
      </c>
      <c r="N317" s="5">
        <v>1395.83</v>
      </c>
      <c r="O317" s="5"/>
      <c r="P317" s="5">
        <v>110.81</v>
      </c>
      <c r="Q317" s="58">
        <f t="shared" si="12"/>
        <v>1285.02</v>
      </c>
      <c r="R317" s="3" t="s">
        <v>33</v>
      </c>
      <c r="S317" s="4">
        <v>675</v>
      </c>
      <c r="T317" s="4">
        <v>689</v>
      </c>
      <c r="U317" s="4">
        <v>0.98</v>
      </c>
      <c r="V317" s="5">
        <v>1367.47</v>
      </c>
      <c r="W317" s="58">
        <f t="shared" si="13"/>
        <v>340.56158720912174</v>
      </c>
    </row>
    <row r="318" spans="1:23">
      <c r="A318" s="3" t="s">
        <v>17</v>
      </c>
      <c r="B318" s="3" t="s">
        <v>18</v>
      </c>
      <c r="C318" s="3" t="s">
        <v>19</v>
      </c>
      <c r="D318" s="3" t="s">
        <v>29</v>
      </c>
      <c r="E318" s="3" t="s">
        <v>21</v>
      </c>
      <c r="F318" s="70" t="s">
        <v>487</v>
      </c>
      <c r="G318" s="3" t="s">
        <v>34</v>
      </c>
      <c r="H318" s="58" t="str">
        <f t="shared" si="14"/>
        <v>392</v>
      </c>
      <c r="I318" s="59">
        <f>_xlfn.XLOOKUP(H318,'A6.2-Rate Base RCND Plant'!C:C,'A6.2-Rate Base RCND Plant'!F:F,"ERROR")</f>
        <v>0.43183290679129122</v>
      </c>
      <c r="J318" s="3" t="s">
        <v>54</v>
      </c>
      <c r="K318" s="3" t="s">
        <v>24</v>
      </c>
      <c r="L318" s="3" t="s">
        <v>25</v>
      </c>
      <c r="M318" s="4">
        <v>2022</v>
      </c>
      <c r="N318" s="5">
        <v>44704.74</v>
      </c>
      <c r="O318" s="5"/>
      <c r="P318" s="5">
        <v>43696.76</v>
      </c>
      <c r="Q318" s="58">
        <f t="shared" si="12"/>
        <v>1007.9799999999959</v>
      </c>
      <c r="R318" s="3" t="s">
        <v>36</v>
      </c>
      <c r="S318" s="4">
        <v>1</v>
      </c>
      <c r="T318" s="4">
        <v>1</v>
      </c>
      <c r="U318" s="4">
        <v>1</v>
      </c>
      <c r="V318" s="5">
        <v>44704.74</v>
      </c>
      <c r="W318" s="58">
        <f t="shared" si="13"/>
        <v>19304.977821548906</v>
      </c>
    </row>
    <row r="319" spans="1:23">
      <c r="A319" s="3" t="s">
        <v>17</v>
      </c>
      <c r="B319" s="3" t="s">
        <v>18</v>
      </c>
      <c r="C319" s="3" t="s">
        <v>19</v>
      </c>
      <c r="D319" s="3" t="s">
        <v>20</v>
      </c>
      <c r="E319" s="3" t="s">
        <v>21</v>
      </c>
      <c r="F319" s="70" t="s">
        <v>487</v>
      </c>
      <c r="G319" s="3" t="s">
        <v>46</v>
      </c>
      <c r="H319" s="58" t="str">
        <f t="shared" si="14"/>
        <v>380</v>
      </c>
      <c r="I319" s="59">
        <f>_xlfn.XLOOKUP(H319,'A6.2-Rate Base RCND Plant'!C:C,'A6.2-Rate Base RCND Plant'!F:F,"ERROR")</f>
        <v>0.41926855566498139</v>
      </c>
      <c r="J319" s="3" t="s">
        <v>23</v>
      </c>
      <c r="K319" s="3" t="s">
        <v>24</v>
      </c>
      <c r="L319" s="3" t="s">
        <v>25</v>
      </c>
      <c r="M319" s="4">
        <v>2023</v>
      </c>
      <c r="N319" s="5">
        <v>7051657.7699999996</v>
      </c>
      <c r="O319" s="5"/>
      <c r="P319" s="5">
        <v>443077.03</v>
      </c>
      <c r="Q319" s="58">
        <f t="shared" si="12"/>
        <v>6608580.7399999993</v>
      </c>
      <c r="R319" s="3" t="s">
        <v>47</v>
      </c>
      <c r="S319" s="4">
        <v>1036</v>
      </c>
      <c r="T319" s="4">
        <v>987</v>
      </c>
      <c r="U319" s="4">
        <v>1.05</v>
      </c>
      <c r="V319" s="5">
        <v>7401740.0700000003</v>
      </c>
      <c r="W319" s="58">
        <f t="shared" si="13"/>
        <v>3103316.8685565186</v>
      </c>
    </row>
    <row r="320" spans="1:23">
      <c r="A320" s="3" t="s">
        <v>17</v>
      </c>
      <c r="B320" s="3" t="s">
        <v>18</v>
      </c>
      <c r="C320" s="3" t="s">
        <v>19</v>
      </c>
      <c r="D320" s="3" t="s">
        <v>20</v>
      </c>
      <c r="E320" s="3" t="s">
        <v>21</v>
      </c>
      <c r="F320" s="70" t="s">
        <v>487</v>
      </c>
      <c r="G320" s="3" t="s">
        <v>27</v>
      </c>
      <c r="H320" s="58" t="str">
        <f t="shared" si="14"/>
        <v>381</v>
      </c>
      <c r="I320" s="59">
        <f>_xlfn.XLOOKUP(H320,'A6.2-Rate Base RCND Plant'!C:C,'A6.2-Rate Base RCND Plant'!F:F,"ERROR")</f>
        <v>0.1701755990530332</v>
      </c>
      <c r="J320" s="3" t="s">
        <v>23</v>
      </c>
      <c r="K320" s="3" t="s">
        <v>24</v>
      </c>
      <c r="L320" s="3" t="s">
        <v>25</v>
      </c>
      <c r="M320" s="4">
        <v>2023</v>
      </c>
      <c r="N320" s="5">
        <v>2451178.7000000002</v>
      </c>
      <c r="O320" s="5"/>
      <c r="P320" s="5">
        <v>194013.07</v>
      </c>
      <c r="Q320" s="58">
        <f t="shared" si="12"/>
        <v>2257165.6300000004</v>
      </c>
      <c r="R320" s="3" t="s">
        <v>28</v>
      </c>
      <c r="S320" s="4">
        <v>352</v>
      </c>
      <c r="T320" s="4">
        <v>591</v>
      </c>
      <c r="U320" s="4">
        <v>0.6</v>
      </c>
      <c r="V320" s="5">
        <v>1459923.69</v>
      </c>
      <c r="W320" s="58">
        <f t="shared" si="13"/>
        <v>248443.38851746471</v>
      </c>
    </row>
    <row r="321" spans="1:23">
      <c r="A321" s="3" t="s">
        <v>17</v>
      </c>
      <c r="B321" s="3" t="s">
        <v>18</v>
      </c>
      <c r="C321" s="3" t="s">
        <v>19</v>
      </c>
      <c r="D321" s="3" t="s">
        <v>20</v>
      </c>
      <c r="E321" s="3" t="s">
        <v>21</v>
      </c>
      <c r="F321" s="70" t="s">
        <v>487</v>
      </c>
      <c r="G321" s="3" t="s">
        <v>44</v>
      </c>
      <c r="H321" s="58" t="str">
        <f t="shared" si="14"/>
        <v>382</v>
      </c>
      <c r="I321" s="59">
        <f>_xlfn.XLOOKUP(H321,'A6.2-Rate Base RCND Plant'!C:C,'A6.2-Rate Base RCND Plant'!F:F,"ERROR")</f>
        <v>4.068947554640568E-2</v>
      </c>
      <c r="J321" s="3" t="s">
        <v>23</v>
      </c>
      <c r="K321" s="3" t="s">
        <v>24</v>
      </c>
      <c r="L321" s="3" t="s">
        <v>25</v>
      </c>
      <c r="M321" s="4">
        <v>2023</v>
      </c>
      <c r="N321" s="5">
        <v>689047.12</v>
      </c>
      <c r="O321" s="5"/>
      <c r="P321" s="5">
        <v>22539.49</v>
      </c>
      <c r="Q321" s="58">
        <f t="shared" si="12"/>
        <v>666507.63</v>
      </c>
      <c r="R321" s="3" t="s">
        <v>45</v>
      </c>
      <c r="S321" s="4">
        <v>2076</v>
      </c>
      <c r="T321" s="4">
        <v>1984</v>
      </c>
      <c r="U321" s="4">
        <v>1.05</v>
      </c>
      <c r="V321" s="5">
        <v>720998.9</v>
      </c>
      <c r="W321" s="58">
        <f t="shared" si="13"/>
        <v>29337.067110535394</v>
      </c>
    </row>
    <row r="322" spans="1:23">
      <c r="A322" s="3" t="s">
        <v>17</v>
      </c>
      <c r="B322" s="3" t="s">
        <v>18</v>
      </c>
      <c r="C322" s="3" t="s">
        <v>19</v>
      </c>
      <c r="D322" s="3" t="s">
        <v>20</v>
      </c>
      <c r="E322" s="3" t="s">
        <v>21</v>
      </c>
      <c r="F322" s="70" t="s">
        <v>487</v>
      </c>
      <c r="G322" s="3" t="s">
        <v>22</v>
      </c>
      <c r="H322" s="58" t="str">
        <f t="shared" si="14"/>
        <v>384</v>
      </c>
      <c r="I322" s="59">
        <f>_xlfn.XLOOKUP(H322,'A6.2-Rate Base RCND Plant'!C:C,'A6.2-Rate Base RCND Plant'!F:F,"ERROR")</f>
        <v>0.35620879944303163</v>
      </c>
      <c r="J322" s="3" t="s">
        <v>23</v>
      </c>
      <c r="K322" s="3" t="s">
        <v>24</v>
      </c>
      <c r="L322" s="3" t="s">
        <v>25</v>
      </c>
      <c r="M322" s="4">
        <v>2023</v>
      </c>
      <c r="N322" s="5">
        <v>177130.6</v>
      </c>
      <c r="O322" s="5"/>
      <c r="P322" s="5">
        <v>14885.29</v>
      </c>
      <c r="Q322" s="58">
        <f t="shared" ref="Q322:Q385" si="15">N322-P322</f>
        <v>162245.31</v>
      </c>
      <c r="R322" s="3" t="s">
        <v>26</v>
      </c>
      <c r="S322" s="4">
        <v>1947</v>
      </c>
      <c r="T322" s="4">
        <v>1859</v>
      </c>
      <c r="U322" s="4">
        <v>1.05</v>
      </c>
      <c r="V322" s="5">
        <v>185515.48</v>
      </c>
      <c r="W322" s="58">
        <f t="shared" ref="W322:W385" si="16">I322*V322</f>
        <v>66082.246408897743</v>
      </c>
    </row>
    <row r="323" spans="1:23">
      <c r="A323" s="3" t="s">
        <v>17</v>
      </c>
      <c r="B323" s="3" t="s">
        <v>18</v>
      </c>
      <c r="C323" s="3" t="s">
        <v>19</v>
      </c>
      <c r="D323" s="3" t="s">
        <v>29</v>
      </c>
      <c r="E323" s="3" t="s">
        <v>21</v>
      </c>
      <c r="F323" s="70" t="s">
        <v>487</v>
      </c>
      <c r="G323" s="3" t="s">
        <v>30</v>
      </c>
      <c r="H323" s="58" t="str">
        <f t="shared" ref="H323:H386" si="17">MID(G323,2,3)</f>
        <v>390</v>
      </c>
      <c r="I323" s="59">
        <f>_xlfn.XLOOKUP(H323,'A6.2-Rate Base RCND Plant'!C:C,'A6.2-Rate Base RCND Plant'!F:F,"ERROR")</f>
        <v>0.24904501540006124</v>
      </c>
      <c r="J323" s="3" t="s">
        <v>23</v>
      </c>
      <c r="K323" s="3" t="s">
        <v>58</v>
      </c>
      <c r="L323" s="3" t="s">
        <v>59</v>
      </c>
      <c r="M323" s="4">
        <v>2022</v>
      </c>
      <c r="N323" s="5">
        <v>7101.29</v>
      </c>
      <c r="O323" s="5"/>
      <c r="P323" s="5">
        <v>474.12</v>
      </c>
      <c r="Q323" s="58">
        <f t="shared" si="15"/>
        <v>6627.17</v>
      </c>
      <c r="R323" s="3" t="s">
        <v>33</v>
      </c>
      <c r="S323" s="4">
        <v>675</v>
      </c>
      <c r="T323" s="4">
        <v>689</v>
      </c>
      <c r="U323" s="4">
        <v>0.98</v>
      </c>
      <c r="V323" s="5">
        <v>6957</v>
      </c>
      <c r="W323" s="58">
        <f t="shared" si="16"/>
        <v>1732.6061721382262</v>
      </c>
    </row>
    <row r="324" spans="1:23">
      <c r="A324" s="3" t="s">
        <v>17</v>
      </c>
      <c r="B324" s="3" t="s">
        <v>18</v>
      </c>
      <c r="C324" s="3" t="s">
        <v>19</v>
      </c>
      <c r="D324" s="3" t="s">
        <v>29</v>
      </c>
      <c r="E324" s="3" t="s">
        <v>21</v>
      </c>
      <c r="F324" s="70" t="s">
        <v>487</v>
      </c>
      <c r="G324" s="3" t="s">
        <v>34</v>
      </c>
      <c r="H324" s="58" t="str">
        <f t="shared" si="17"/>
        <v>392</v>
      </c>
      <c r="I324" s="59">
        <f>_xlfn.XLOOKUP(H324,'A6.2-Rate Base RCND Plant'!C:C,'A6.2-Rate Base RCND Plant'!F:F,"ERROR")</f>
        <v>0.43183290679129122</v>
      </c>
      <c r="J324" s="3" t="s">
        <v>35</v>
      </c>
      <c r="K324" s="3" t="s">
        <v>24</v>
      </c>
      <c r="L324" s="3" t="s">
        <v>25</v>
      </c>
      <c r="M324" s="4">
        <v>2023</v>
      </c>
      <c r="N324" s="5">
        <v>295861.49</v>
      </c>
      <c r="O324" s="5"/>
      <c r="P324" s="5">
        <v>89653.71</v>
      </c>
      <c r="Q324" s="58">
        <f t="shared" si="15"/>
        <v>206207.77999999997</v>
      </c>
      <c r="R324" s="3" t="s">
        <v>36</v>
      </c>
      <c r="S324" s="4">
        <v>1</v>
      </c>
      <c r="T324" s="4">
        <v>1</v>
      </c>
      <c r="U324" s="4">
        <v>1</v>
      </c>
      <c r="V324" s="5">
        <v>295861.49</v>
      </c>
      <c r="W324" s="58">
        <f t="shared" si="16"/>
        <v>127762.72723430254</v>
      </c>
    </row>
    <row r="325" spans="1:23">
      <c r="A325" s="3" t="s">
        <v>17</v>
      </c>
      <c r="B325" s="3" t="s">
        <v>18</v>
      </c>
      <c r="C325" s="3" t="s">
        <v>19</v>
      </c>
      <c r="D325" s="3" t="s">
        <v>20</v>
      </c>
      <c r="E325" s="3" t="s">
        <v>21</v>
      </c>
      <c r="F325" s="70" t="s">
        <v>487</v>
      </c>
      <c r="G325" s="3" t="s">
        <v>39</v>
      </c>
      <c r="H325" s="58" t="str">
        <f t="shared" si="17"/>
        <v>378</v>
      </c>
      <c r="I325" s="59">
        <f>_xlfn.XLOOKUP(H325,'A6.2-Rate Base RCND Plant'!C:C,'A6.2-Rate Base RCND Plant'!F:F,"ERROR")</f>
        <v>0.46834496815577242</v>
      </c>
      <c r="J325" s="3" t="s">
        <v>23</v>
      </c>
      <c r="K325" s="3" t="s">
        <v>24</v>
      </c>
      <c r="L325" s="3" t="s">
        <v>25</v>
      </c>
      <c r="M325" s="4">
        <v>2023</v>
      </c>
      <c r="N325" s="5">
        <v>82847.81</v>
      </c>
      <c r="O325" s="5"/>
      <c r="P325" s="5">
        <v>5137.6099999999997</v>
      </c>
      <c r="Q325" s="58">
        <f t="shared" si="15"/>
        <v>77710.2</v>
      </c>
      <c r="R325" s="3" t="s">
        <v>40</v>
      </c>
      <c r="S325" s="4">
        <v>1184</v>
      </c>
      <c r="T325" s="4">
        <v>1148</v>
      </c>
      <c r="U325" s="4">
        <v>1.03</v>
      </c>
      <c r="V325" s="5">
        <v>85445.82</v>
      </c>
      <c r="W325" s="58">
        <f t="shared" si="16"/>
        <v>40018.119846943868</v>
      </c>
    </row>
    <row r="326" spans="1:23">
      <c r="A326" s="3" t="s">
        <v>17</v>
      </c>
      <c r="B326" s="3" t="s">
        <v>18</v>
      </c>
      <c r="C326" s="3" t="s">
        <v>19</v>
      </c>
      <c r="D326" s="3" t="s">
        <v>29</v>
      </c>
      <c r="E326" s="3" t="s">
        <v>21</v>
      </c>
      <c r="F326" s="70" t="s">
        <v>487</v>
      </c>
      <c r="G326" s="3" t="s">
        <v>30</v>
      </c>
      <c r="H326" s="58" t="str">
        <f t="shared" si="17"/>
        <v>390</v>
      </c>
      <c r="I326" s="59">
        <f>_xlfn.XLOOKUP(H326,'A6.2-Rate Base RCND Plant'!C:C,'A6.2-Rate Base RCND Plant'!F:F,"ERROR")</f>
        <v>0.24904501540006124</v>
      </c>
      <c r="J326" s="3" t="s">
        <v>23</v>
      </c>
      <c r="K326" s="3" t="s">
        <v>42</v>
      </c>
      <c r="L326" s="3" t="s">
        <v>43</v>
      </c>
      <c r="M326" s="4">
        <v>2023</v>
      </c>
      <c r="N326" s="5">
        <v>28877.67</v>
      </c>
      <c r="O326" s="5"/>
      <c r="P326" s="5">
        <v>1735.24</v>
      </c>
      <c r="Q326" s="58">
        <f t="shared" si="15"/>
        <v>27142.429999999997</v>
      </c>
      <c r="R326" s="3" t="s">
        <v>33</v>
      </c>
      <c r="S326" s="4">
        <v>675</v>
      </c>
      <c r="T326" s="4">
        <v>675</v>
      </c>
      <c r="U326" s="4">
        <v>1</v>
      </c>
      <c r="V326" s="5">
        <v>28877.67</v>
      </c>
      <c r="W326" s="58">
        <f t="shared" si="16"/>
        <v>7191.8397698678864</v>
      </c>
    </row>
    <row r="327" spans="1:23">
      <c r="A327" s="3" t="s">
        <v>17</v>
      </c>
      <c r="B327" s="3" t="s">
        <v>18</v>
      </c>
      <c r="C327" s="3" t="s">
        <v>19</v>
      </c>
      <c r="D327" s="3" t="s">
        <v>29</v>
      </c>
      <c r="E327" s="3" t="s">
        <v>21</v>
      </c>
      <c r="F327" s="70" t="s">
        <v>487</v>
      </c>
      <c r="G327" s="3" t="s">
        <v>70</v>
      </c>
      <c r="H327" s="58" t="str">
        <f t="shared" si="17"/>
        <v>391</v>
      </c>
      <c r="I327" s="59">
        <f>_xlfn.XLOOKUP(H327,'A6.2-Rate Base RCND Plant'!C:C,'A6.2-Rate Base RCND Plant'!F:F,"ERROR")</f>
        <v>0.55164661503469203</v>
      </c>
      <c r="J327" s="3" t="s">
        <v>94</v>
      </c>
      <c r="K327" s="3" t="s">
        <v>42</v>
      </c>
      <c r="L327" s="3" t="s">
        <v>43</v>
      </c>
      <c r="M327" s="4">
        <v>2024</v>
      </c>
      <c r="N327" s="5">
        <v>150663.73000000001</v>
      </c>
      <c r="O327" s="5"/>
      <c r="P327" s="5">
        <v>64059.27</v>
      </c>
      <c r="Q327" s="58">
        <f t="shared" si="15"/>
        <v>86604.460000000021</v>
      </c>
      <c r="R327" s="3" t="s">
        <v>36</v>
      </c>
      <c r="S327" s="4">
        <v>1</v>
      </c>
      <c r="T327" s="4">
        <v>1</v>
      </c>
      <c r="U327" s="4">
        <v>1</v>
      </c>
      <c r="V327" s="5">
        <v>150663.73000000001</v>
      </c>
      <c r="W327" s="58">
        <f t="shared" si="16"/>
        <v>83113.136663000783</v>
      </c>
    </row>
    <row r="328" spans="1:23">
      <c r="A328" s="3" t="s">
        <v>17</v>
      </c>
      <c r="B328" s="3" t="s">
        <v>18</v>
      </c>
      <c r="C328" s="3" t="s">
        <v>19</v>
      </c>
      <c r="D328" s="3" t="s">
        <v>20</v>
      </c>
      <c r="E328" s="3" t="s">
        <v>21</v>
      </c>
      <c r="F328" s="70" t="s">
        <v>487</v>
      </c>
      <c r="G328" s="3" t="s">
        <v>63</v>
      </c>
      <c r="H328" s="58" t="str">
        <f t="shared" si="17"/>
        <v>383</v>
      </c>
      <c r="I328" s="59">
        <f>_xlfn.XLOOKUP(H328,'A6.2-Rate Base RCND Plant'!C:C,'A6.2-Rate Base RCND Plant'!F:F,"ERROR")</f>
        <v>0.50413956378429226</v>
      </c>
      <c r="J328" s="3" t="s">
        <v>23</v>
      </c>
      <c r="K328" s="3" t="s">
        <v>24</v>
      </c>
      <c r="L328" s="3" t="s">
        <v>25</v>
      </c>
      <c r="M328" s="4">
        <v>2024</v>
      </c>
      <c r="N328" s="5">
        <v>169610.46</v>
      </c>
      <c r="O328" s="5"/>
      <c r="P328" s="5">
        <v>9562.52</v>
      </c>
      <c r="Q328" s="58">
        <f t="shared" si="15"/>
        <v>160047.94</v>
      </c>
      <c r="R328" s="3" t="s">
        <v>64</v>
      </c>
      <c r="S328" s="4">
        <v>954</v>
      </c>
      <c r="T328" s="4">
        <v>875</v>
      </c>
      <c r="U328" s="4">
        <v>1.0900000000000001</v>
      </c>
      <c r="V328" s="5">
        <v>184923.86</v>
      </c>
      <c r="W328" s="58">
        <f t="shared" si="16"/>
        <v>93227.434113707524</v>
      </c>
    </row>
    <row r="329" spans="1:23">
      <c r="A329" s="3" t="s">
        <v>17</v>
      </c>
      <c r="B329" s="3" t="s">
        <v>18</v>
      </c>
      <c r="C329" s="3" t="s">
        <v>19</v>
      </c>
      <c r="D329" s="3" t="s">
        <v>29</v>
      </c>
      <c r="E329" s="3" t="s">
        <v>21</v>
      </c>
      <c r="F329" s="70" t="s">
        <v>487</v>
      </c>
      <c r="G329" s="3" t="s">
        <v>34</v>
      </c>
      <c r="H329" s="58" t="str">
        <f t="shared" si="17"/>
        <v>392</v>
      </c>
      <c r="I329" s="59">
        <f>_xlfn.XLOOKUP(H329,'A6.2-Rate Base RCND Plant'!C:C,'A6.2-Rate Base RCND Plant'!F:F,"ERROR")</f>
        <v>0.43183290679129122</v>
      </c>
      <c r="J329" s="3" t="s">
        <v>53</v>
      </c>
      <c r="K329" s="3" t="s">
        <v>24</v>
      </c>
      <c r="L329" s="3" t="s">
        <v>25</v>
      </c>
      <c r="M329" s="4">
        <v>2024</v>
      </c>
      <c r="N329" s="5">
        <v>1479268.98</v>
      </c>
      <c r="O329" s="5"/>
      <c r="P329" s="5">
        <v>987218.62</v>
      </c>
      <c r="Q329" s="58">
        <f t="shared" si="15"/>
        <v>492050.36</v>
      </c>
      <c r="R329" s="3" t="s">
        <v>36</v>
      </c>
      <c r="S329" s="4">
        <v>1</v>
      </c>
      <c r="T329" s="4">
        <v>1</v>
      </c>
      <c r="U329" s="4">
        <v>1</v>
      </c>
      <c r="V329" s="5">
        <v>1479268.98</v>
      </c>
      <c r="W329" s="58">
        <f t="shared" si="16"/>
        <v>638797.02355958847</v>
      </c>
    </row>
    <row r="330" spans="1:23">
      <c r="A330" s="3" t="s">
        <v>17</v>
      </c>
      <c r="B330" s="3" t="s">
        <v>18</v>
      </c>
      <c r="C330" s="3" t="s">
        <v>19</v>
      </c>
      <c r="D330" s="3" t="s">
        <v>29</v>
      </c>
      <c r="E330" s="3" t="s">
        <v>21</v>
      </c>
      <c r="F330" s="70" t="s">
        <v>487</v>
      </c>
      <c r="G330" s="3" t="s">
        <v>100</v>
      </c>
      <c r="H330" s="58" t="str">
        <f t="shared" si="17"/>
        <v>395</v>
      </c>
      <c r="I330" s="59">
        <f>_xlfn.XLOOKUP(H330,'A6.2-Rate Base RCND Plant'!C:C,'A6.2-Rate Base RCND Plant'!F:F,"ERROR")</f>
        <v>0.29940093200424372</v>
      </c>
      <c r="J330" s="3" t="s">
        <v>23</v>
      </c>
      <c r="K330" s="3" t="s">
        <v>89</v>
      </c>
      <c r="L330" s="3" t="s">
        <v>90</v>
      </c>
      <c r="M330" s="4">
        <v>2022</v>
      </c>
      <c r="N330" s="5">
        <v>5848.49</v>
      </c>
      <c r="O330" s="5"/>
      <c r="P330" s="5">
        <v>2869.94</v>
      </c>
      <c r="Q330" s="58">
        <f t="shared" si="15"/>
        <v>2978.5499999999997</v>
      </c>
      <c r="R330" s="3" t="s">
        <v>36</v>
      </c>
      <c r="S330" s="4">
        <v>1</v>
      </c>
      <c r="T330" s="4">
        <v>1</v>
      </c>
      <c r="U330" s="4">
        <v>1</v>
      </c>
      <c r="V330" s="5">
        <v>5848.49</v>
      </c>
      <c r="W330" s="58">
        <f t="shared" si="16"/>
        <v>1751.0433568174992</v>
      </c>
    </row>
    <row r="331" spans="1:23">
      <c r="A331" s="3" t="s">
        <v>17</v>
      </c>
      <c r="B331" s="3" t="s">
        <v>18</v>
      </c>
      <c r="C331" s="3" t="s">
        <v>19</v>
      </c>
      <c r="D331" s="3" t="s">
        <v>29</v>
      </c>
      <c r="E331" s="3" t="s">
        <v>21</v>
      </c>
      <c r="F331" s="70" t="s">
        <v>487</v>
      </c>
      <c r="G331" s="3" t="s">
        <v>41</v>
      </c>
      <c r="H331" s="58" t="str">
        <f t="shared" si="17"/>
        <v>397</v>
      </c>
      <c r="I331" s="59">
        <f>_xlfn.XLOOKUP(H331,'A6.2-Rate Base RCND Plant'!C:C,'A6.2-Rate Base RCND Plant'!F:F,"ERROR")</f>
        <v>0.45288665983949944</v>
      </c>
      <c r="J331" s="3" t="s">
        <v>23</v>
      </c>
      <c r="K331" s="3" t="s">
        <v>42</v>
      </c>
      <c r="L331" s="3" t="s">
        <v>43</v>
      </c>
      <c r="M331" s="4">
        <v>2024</v>
      </c>
      <c r="N331" s="5">
        <v>24649.33</v>
      </c>
      <c r="O331" s="5"/>
      <c r="P331" s="5">
        <v>3425.16</v>
      </c>
      <c r="Q331" s="58">
        <f t="shared" si="15"/>
        <v>21224.170000000002</v>
      </c>
      <c r="R331" s="3" t="s">
        <v>36</v>
      </c>
      <c r="S331" s="4">
        <v>1</v>
      </c>
      <c r="T331" s="4">
        <v>1</v>
      </c>
      <c r="U331" s="4">
        <v>1</v>
      </c>
      <c r="V331" s="5">
        <v>24649.33</v>
      </c>
      <c r="W331" s="58">
        <f t="shared" si="16"/>
        <v>11163.352730981569</v>
      </c>
    </row>
    <row r="332" spans="1:23">
      <c r="A332" s="3" t="s">
        <v>17</v>
      </c>
      <c r="B332" s="3" t="s">
        <v>18</v>
      </c>
      <c r="C332" s="3" t="s">
        <v>19</v>
      </c>
      <c r="D332" s="3" t="s">
        <v>29</v>
      </c>
      <c r="E332" s="3" t="s">
        <v>21</v>
      </c>
      <c r="F332" s="70" t="s">
        <v>487</v>
      </c>
      <c r="G332" s="3" t="s">
        <v>70</v>
      </c>
      <c r="H332" s="58" t="str">
        <f t="shared" si="17"/>
        <v>391</v>
      </c>
      <c r="I332" s="59">
        <f>_xlfn.XLOOKUP(H332,'A6.2-Rate Base RCND Plant'!C:C,'A6.2-Rate Base RCND Plant'!F:F,"ERROR")</f>
        <v>0.55164661503469203</v>
      </c>
      <c r="J332" s="3" t="s">
        <v>71</v>
      </c>
      <c r="K332" s="3" t="s">
        <v>42</v>
      </c>
      <c r="L332" s="3" t="s">
        <v>43</v>
      </c>
      <c r="M332" s="4">
        <v>2024</v>
      </c>
      <c r="N332" s="5">
        <v>4145.79</v>
      </c>
      <c r="O332" s="5"/>
      <c r="P332" s="5">
        <v>481.46</v>
      </c>
      <c r="Q332" s="58">
        <f t="shared" si="15"/>
        <v>3664.33</v>
      </c>
      <c r="R332" s="3" t="s">
        <v>36</v>
      </c>
      <c r="S332" s="4">
        <v>1</v>
      </c>
      <c r="T332" s="4">
        <v>1</v>
      </c>
      <c r="U332" s="4">
        <v>1</v>
      </c>
      <c r="V332" s="5">
        <v>4145.79</v>
      </c>
      <c r="W332" s="58">
        <f t="shared" si="16"/>
        <v>2287.011020144676</v>
      </c>
    </row>
    <row r="333" spans="1:23">
      <c r="A333" s="3" t="s">
        <v>17</v>
      </c>
      <c r="B333" s="3" t="s">
        <v>18</v>
      </c>
      <c r="C333" s="3" t="s">
        <v>19</v>
      </c>
      <c r="D333" s="3" t="s">
        <v>97</v>
      </c>
      <c r="E333" s="3" t="s">
        <v>101</v>
      </c>
      <c r="F333" s="70" t="s">
        <v>487</v>
      </c>
      <c r="G333" s="3" t="s">
        <v>98</v>
      </c>
      <c r="H333" s="58" t="str">
        <f t="shared" si="17"/>
        <v>302</v>
      </c>
      <c r="I333" s="59">
        <f>_xlfn.XLOOKUP(H333,'A6.2-Rate Base RCND Plant'!C:C,'A6.2-Rate Base RCND Plant'!F:F,"ERROR")</f>
        <v>0.18080879826634541</v>
      </c>
      <c r="J333" s="3" t="s">
        <v>23</v>
      </c>
      <c r="K333" s="3" t="s">
        <v>24</v>
      </c>
      <c r="L333" s="3" t="s">
        <v>102</v>
      </c>
      <c r="M333" s="4">
        <v>2003</v>
      </c>
      <c r="N333" s="5">
        <v>20651.87</v>
      </c>
      <c r="O333" s="5"/>
      <c r="P333" s="5">
        <v>18832.72</v>
      </c>
      <c r="Q333" s="58">
        <f t="shared" si="15"/>
        <v>1819.1499999999978</v>
      </c>
      <c r="R333" s="3" t="s">
        <v>36</v>
      </c>
      <c r="S333" s="4">
        <v>1</v>
      </c>
      <c r="T333" s="4">
        <v>1</v>
      </c>
      <c r="U333" s="4">
        <v>1</v>
      </c>
      <c r="V333" s="5">
        <v>20651.87</v>
      </c>
      <c r="W333" s="58">
        <f t="shared" si="16"/>
        <v>3734.0397966527908</v>
      </c>
    </row>
    <row r="334" spans="1:23">
      <c r="A334" s="3" t="s">
        <v>17</v>
      </c>
      <c r="B334" s="3" t="s">
        <v>18</v>
      </c>
      <c r="C334" s="3" t="s">
        <v>19</v>
      </c>
      <c r="D334" s="3" t="s">
        <v>20</v>
      </c>
      <c r="E334" s="3" t="s">
        <v>101</v>
      </c>
      <c r="F334" s="70" t="s">
        <v>487</v>
      </c>
      <c r="G334" s="3" t="s">
        <v>61</v>
      </c>
      <c r="H334" s="58" t="str">
        <f t="shared" si="17"/>
        <v>376</v>
      </c>
      <c r="I334" s="59">
        <f>_xlfn.XLOOKUP(H334,'A6.2-Rate Base RCND Plant'!C:C,'A6.2-Rate Base RCND Plant'!F:F,"ERROR")</f>
        <v>0.40359779215499247</v>
      </c>
      <c r="J334" s="3" t="s">
        <v>23</v>
      </c>
      <c r="K334" s="3" t="s">
        <v>24</v>
      </c>
      <c r="L334" s="3" t="s">
        <v>102</v>
      </c>
      <c r="M334" s="4">
        <v>2003</v>
      </c>
      <c r="N334" s="5">
        <v>11988346.449999999</v>
      </c>
      <c r="O334" s="5"/>
      <c r="P334" s="5">
        <v>5057279.63</v>
      </c>
      <c r="Q334" s="58">
        <f t="shared" si="15"/>
        <v>6931066.8199999994</v>
      </c>
      <c r="R334" s="3" t="s">
        <v>62</v>
      </c>
      <c r="S334" s="4">
        <v>1688</v>
      </c>
      <c r="T334" s="4">
        <v>341</v>
      </c>
      <c r="U334" s="4">
        <v>4.95</v>
      </c>
      <c r="V334" s="5">
        <v>59344072.75</v>
      </c>
      <c r="W334" s="58">
        <f t="shared" si="16"/>
        <v>23951136.739385251</v>
      </c>
    </row>
    <row r="335" spans="1:23">
      <c r="A335" s="3" t="s">
        <v>17</v>
      </c>
      <c r="B335" s="3" t="s">
        <v>18</v>
      </c>
      <c r="C335" s="3" t="s">
        <v>19</v>
      </c>
      <c r="D335" s="3" t="s">
        <v>20</v>
      </c>
      <c r="E335" s="3" t="s">
        <v>101</v>
      </c>
      <c r="F335" s="70" t="s">
        <v>487</v>
      </c>
      <c r="G335" s="3" t="s">
        <v>44</v>
      </c>
      <c r="H335" s="58" t="str">
        <f t="shared" si="17"/>
        <v>382</v>
      </c>
      <c r="I335" s="59">
        <f>_xlfn.XLOOKUP(H335,'A6.2-Rate Base RCND Plant'!C:C,'A6.2-Rate Base RCND Plant'!F:F,"ERROR")</f>
        <v>4.068947554640568E-2</v>
      </c>
      <c r="J335" s="3" t="s">
        <v>23</v>
      </c>
      <c r="K335" s="3" t="s">
        <v>24</v>
      </c>
      <c r="L335" s="3" t="s">
        <v>102</v>
      </c>
      <c r="M335" s="4">
        <v>2003</v>
      </c>
      <c r="N335" s="5">
        <v>6102.36</v>
      </c>
      <c r="O335" s="5"/>
      <c r="P335" s="5">
        <v>3335.04</v>
      </c>
      <c r="Q335" s="58">
        <f t="shared" si="15"/>
        <v>2767.3199999999997</v>
      </c>
      <c r="R335" s="3" t="s">
        <v>45</v>
      </c>
      <c r="S335" s="4">
        <v>2076</v>
      </c>
      <c r="T335" s="4">
        <v>392</v>
      </c>
      <c r="U335" s="4">
        <v>5.3</v>
      </c>
      <c r="V335" s="5">
        <v>32317.599999999999</v>
      </c>
      <c r="W335" s="58">
        <f t="shared" si="16"/>
        <v>1314.9861949185201</v>
      </c>
    </row>
    <row r="336" spans="1:23">
      <c r="A336" s="3" t="s">
        <v>17</v>
      </c>
      <c r="B336" s="3" t="s">
        <v>18</v>
      </c>
      <c r="C336" s="3" t="s">
        <v>19</v>
      </c>
      <c r="D336" s="3" t="s">
        <v>29</v>
      </c>
      <c r="E336" s="3" t="s">
        <v>21</v>
      </c>
      <c r="F336" s="70" t="s">
        <v>487</v>
      </c>
      <c r="G336" s="3" t="s">
        <v>34</v>
      </c>
      <c r="H336" s="58" t="str">
        <f t="shared" si="17"/>
        <v>392</v>
      </c>
      <c r="I336" s="59">
        <f>_xlfn.XLOOKUP(H336,'A6.2-Rate Base RCND Plant'!C:C,'A6.2-Rate Base RCND Plant'!F:F,"ERROR")</f>
        <v>0.43183290679129122</v>
      </c>
      <c r="J336" s="3" t="s">
        <v>35</v>
      </c>
      <c r="K336" s="3" t="s">
        <v>24</v>
      </c>
      <c r="L336" s="3" t="s">
        <v>25</v>
      </c>
      <c r="M336" s="4">
        <v>2024</v>
      </c>
      <c r="N336" s="5">
        <v>192611.13</v>
      </c>
      <c r="O336" s="5"/>
      <c r="P336" s="5">
        <v>14089.05</v>
      </c>
      <c r="Q336" s="58">
        <f t="shared" si="15"/>
        <v>178522.08000000002</v>
      </c>
      <c r="R336" s="3" t="s">
        <v>36</v>
      </c>
      <c r="S336" s="4">
        <v>1</v>
      </c>
      <c r="T336" s="4">
        <v>1</v>
      </c>
      <c r="U336" s="4">
        <v>1</v>
      </c>
      <c r="V336" s="5">
        <v>192611.13</v>
      </c>
      <c r="W336" s="58">
        <f t="shared" si="16"/>
        <v>83175.824148255284</v>
      </c>
    </row>
    <row r="337" spans="1:23">
      <c r="A337" s="3" t="s">
        <v>17</v>
      </c>
      <c r="B337" s="3" t="s">
        <v>18</v>
      </c>
      <c r="C337" s="3" t="s">
        <v>19</v>
      </c>
      <c r="D337" s="3" t="s">
        <v>29</v>
      </c>
      <c r="E337" s="3" t="s">
        <v>21</v>
      </c>
      <c r="F337" s="70" t="s">
        <v>487</v>
      </c>
      <c r="G337" s="3" t="s">
        <v>70</v>
      </c>
      <c r="H337" s="58" t="str">
        <f t="shared" si="17"/>
        <v>391</v>
      </c>
      <c r="I337" s="59">
        <f>_xlfn.XLOOKUP(H337,'A6.2-Rate Base RCND Plant'!C:C,'A6.2-Rate Base RCND Plant'!F:F,"ERROR")</f>
        <v>0.55164661503469203</v>
      </c>
      <c r="J337" s="3" t="s">
        <v>112</v>
      </c>
      <c r="K337" s="3" t="s">
        <v>42</v>
      </c>
      <c r="L337" s="3" t="s">
        <v>43</v>
      </c>
      <c r="M337" s="4">
        <v>2025</v>
      </c>
      <c r="N337" s="5">
        <v>654894.93999999994</v>
      </c>
      <c r="O337" s="5"/>
      <c r="P337" s="5">
        <v>137726.25</v>
      </c>
      <c r="Q337" s="58">
        <f t="shared" si="15"/>
        <v>517168.68999999994</v>
      </c>
      <c r="R337" s="3" t="s">
        <v>36</v>
      </c>
      <c r="S337" s="4">
        <v>1</v>
      </c>
      <c r="T337" s="4">
        <v>1</v>
      </c>
      <c r="U337" s="4">
        <v>1</v>
      </c>
      <c r="V337" s="5">
        <v>654894.93999999994</v>
      </c>
      <c r="W337" s="58">
        <f t="shared" si="16"/>
        <v>361270.57685434772</v>
      </c>
    </row>
    <row r="338" spans="1:23">
      <c r="A338" s="3" t="s">
        <v>17</v>
      </c>
      <c r="B338" s="3" t="s">
        <v>18</v>
      </c>
      <c r="C338" s="3" t="s">
        <v>19</v>
      </c>
      <c r="D338" s="3" t="s">
        <v>20</v>
      </c>
      <c r="E338" s="3" t="s">
        <v>21</v>
      </c>
      <c r="F338" s="70" t="s">
        <v>487</v>
      </c>
      <c r="G338" s="3" t="s">
        <v>46</v>
      </c>
      <c r="H338" s="58" t="str">
        <f t="shared" si="17"/>
        <v>380</v>
      </c>
      <c r="I338" s="59">
        <f>_xlfn.XLOOKUP(H338,'A6.2-Rate Base RCND Plant'!C:C,'A6.2-Rate Base RCND Plant'!F:F,"ERROR")</f>
        <v>0.41926855566498139</v>
      </c>
      <c r="J338" s="3" t="s">
        <v>23</v>
      </c>
      <c r="K338" s="3" t="s">
        <v>24</v>
      </c>
      <c r="L338" s="3" t="s">
        <v>25</v>
      </c>
      <c r="M338" s="4">
        <v>2025</v>
      </c>
      <c r="N338" s="5">
        <v>13176662.869999999</v>
      </c>
      <c r="O338" s="5"/>
      <c r="P338" s="5">
        <v>250169.7</v>
      </c>
      <c r="Q338" s="58">
        <f t="shared" si="15"/>
        <v>12926493.17</v>
      </c>
      <c r="R338" s="3" t="s">
        <v>47</v>
      </c>
      <c r="S338" s="4">
        <v>1036</v>
      </c>
      <c r="T338" s="4">
        <v>1036</v>
      </c>
      <c r="U338" s="4">
        <v>1</v>
      </c>
      <c r="V338" s="5">
        <v>13176662.869999999</v>
      </c>
      <c r="W338" s="58">
        <f t="shared" si="16"/>
        <v>5524560.4099892881</v>
      </c>
    </row>
    <row r="339" spans="1:23">
      <c r="A339" s="3" t="s">
        <v>17</v>
      </c>
      <c r="B339" s="3" t="s">
        <v>18</v>
      </c>
      <c r="C339" s="3" t="s">
        <v>19</v>
      </c>
      <c r="D339" s="3" t="s">
        <v>20</v>
      </c>
      <c r="E339" s="3" t="s">
        <v>106</v>
      </c>
      <c r="F339" s="70" t="s">
        <v>487</v>
      </c>
      <c r="G339" s="3" t="s">
        <v>27</v>
      </c>
      <c r="H339" s="58" t="str">
        <f t="shared" si="17"/>
        <v>381</v>
      </c>
      <c r="I339" s="59">
        <f>_xlfn.XLOOKUP(H339,'A6.2-Rate Base RCND Plant'!C:C,'A6.2-Rate Base RCND Plant'!F:F,"ERROR")</f>
        <v>0.1701755990530332</v>
      </c>
      <c r="J339" s="3" t="s">
        <v>23</v>
      </c>
      <c r="K339" s="3" t="s">
        <v>24</v>
      </c>
      <c r="L339" s="3" t="s">
        <v>25</v>
      </c>
      <c r="M339" s="4">
        <v>2025</v>
      </c>
      <c r="N339" s="5">
        <v>4922.5</v>
      </c>
      <c r="O339" s="5"/>
      <c r="P339" s="5">
        <v>158.19999999999999</v>
      </c>
      <c r="Q339" s="58">
        <f t="shared" si="15"/>
        <v>4764.3</v>
      </c>
      <c r="R339" s="3" t="s">
        <v>28</v>
      </c>
      <c r="S339" s="4">
        <v>352</v>
      </c>
      <c r="T339" s="4">
        <v>352</v>
      </c>
      <c r="U339" s="4">
        <v>1</v>
      </c>
      <c r="V339" s="5">
        <v>4922.5</v>
      </c>
      <c r="W339" s="58">
        <f t="shared" si="16"/>
        <v>837.68938633855589</v>
      </c>
    </row>
    <row r="340" spans="1:23">
      <c r="A340" s="3" t="s">
        <v>17</v>
      </c>
      <c r="B340" s="3" t="s">
        <v>18</v>
      </c>
      <c r="C340" s="3" t="s">
        <v>19</v>
      </c>
      <c r="D340" s="3" t="s">
        <v>20</v>
      </c>
      <c r="E340" s="3" t="s">
        <v>106</v>
      </c>
      <c r="F340" s="70" t="s">
        <v>487</v>
      </c>
      <c r="G340" s="3" t="s">
        <v>92</v>
      </c>
      <c r="H340" s="58" t="str">
        <f t="shared" si="17"/>
        <v>374</v>
      </c>
      <c r="I340" s="59">
        <f>_xlfn.XLOOKUP(H340,'A6.2-Rate Base RCND Plant'!C:C,'A6.2-Rate Base RCND Plant'!F:F,"ERROR")</f>
        <v>-1.7269128751637088E-2</v>
      </c>
      <c r="J340" s="3" t="s">
        <v>93</v>
      </c>
      <c r="K340" s="3" t="s">
        <v>24</v>
      </c>
      <c r="L340" s="3" t="s">
        <v>25</v>
      </c>
      <c r="M340" s="4">
        <v>2025</v>
      </c>
      <c r="N340" s="5">
        <v>1656.61</v>
      </c>
      <c r="O340" s="5"/>
      <c r="P340" s="5">
        <v>17.850000000000001</v>
      </c>
      <c r="Q340" s="58">
        <f t="shared" si="15"/>
        <v>1638.76</v>
      </c>
      <c r="R340" s="3" t="s">
        <v>36</v>
      </c>
      <c r="S340" s="4">
        <v>1</v>
      </c>
      <c r="T340" s="4">
        <v>1</v>
      </c>
      <c r="U340" s="4">
        <v>1</v>
      </c>
      <c r="V340" s="5">
        <v>1656.61</v>
      </c>
      <c r="W340" s="58">
        <f t="shared" si="16"/>
        <v>-28.608211381249514</v>
      </c>
    </row>
    <row r="341" spans="1:23">
      <c r="A341" s="3" t="s">
        <v>17</v>
      </c>
      <c r="B341" s="3" t="s">
        <v>18</v>
      </c>
      <c r="C341" s="3" t="s">
        <v>19</v>
      </c>
      <c r="D341" s="3" t="s">
        <v>29</v>
      </c>
      <c r="E341" s="3" t="s">
        <v>21</v>
      </c>
      <c r="F341" s="70" t="s">
        <v>487</v>
      </c>
      <c r="G341" s="3" t="s">
        <v>34</v>
      </c>
      <c r="H341" s="58" t="str">
        <f t="shared" si="17"/>
        <v>392</v>
      </c>
      <c r="I341" s="59">
        <f>_xlfn.XLOOKUP(H341,'A6.2-Rate Base RCND Plant'!C:C,'A6.2-Rate Base RCND Plant'!F:F,"ERROR")</f>
        <v>0.43183290679129122</v>
      </c>
      <c r="J341" s="3" t="s">
        <v>54</v>
      </c>
      <c r="K341" s="3" t="s">
        <v>24</v>
      </c>
      <c r="L341" s="3" t="s">
        <v>25</v>
      </c>
      <c r="M341" s="4">
        <v>2025</v>
      </c>
      <c r="N341" s="5">
        <v>321066.52</v>
      </c>
      <c r="O341" s="5"/>
      <c r="P341" s="5">
        <v>18708.71</v>
      </c>
      <c r="Q341" s="58">
        <f t="shared" si="15"/>
        <v>302357.81</v>
      </c>
      <c r="R341" s="3" t="s">
        <v>36</v>
      </c>
      <c r="S341" s="4">
        <v>1</v>
      </c>
      <c r="T341" s="4">
        <v>1</v>
      </c>
      <c r="U341" s="4">
        <v>1</v>
      </c>
      <c r="V341" s="5">
        <v>321066.52</v>
      </c>
      <c r="W341" s="58">
        <f t="shared" si="16"/>
        <v>138647.08860496426</v>
      </c>
    </row>
    <row r="342" spans="1:23">
      <c r="A342" s="3" t="s">
        <v>17</v>
      </c>
      <c r="B342" s="3" t="s">
        <v>18</v>
      </c>
      <c r="C342" s="3" t="s">
        <v>19</v>
      </c>
      <c r="D342" s="3" t="s">
        <v>20</v>
      </c>
      <c r="E342" s="3" t="s">
        <v>21</v>
      </c>
      <c r="F342" s="70" t="s">
        <v>487</v>
      </c>
      <c r="G342" s="3" t="s">
        <v>39</v>
      </c>
      <c r="H342" s="58" t="str">
        <f t="shared" si="17"/>
        <v>378</v>
      </c>
      <c r="I342" s="59">
        <f>_xlfn.XLOOKUP(H342,'A6.2-Rate Base RCND Plant'!C:C,'A6.2-Rate Base RCND Plant'!F:F,"ERROR")</f>
        <v>0.46834496815577242</v>
      </c>
      <c r="J342" s="3" t="s">
        <v>23</v>
      </c>
      <c r="K342" s="3" t="s">
        <v>24</v>
      </c>
      <c r="L342" s="3" t="s">
        <v>25</v>
      </c>
      <c r="M342" s="4">
        <v>2025</v>
      </c>
      <c r="N342" s="5">
        <v>307248.48</v>
      </c>
      <c r="O342" s="5"/>
      <c r="P342" s="5">
        <v>5995.42</v>
      </c>
      <c r="Q342" s="58">
        <f t="shared" si="15"/>
        <v>301253.06</v>
      </c>
      <c r="R342" s="3" t="s">
        <v>40</v>
      </c>
      <c r="S342" s="4">
        <v>1184</v>
      </c>
      <c r="T342" s="4">
        <v>1184</v>
      </c>
      <c r="U342" s="4">
        <v>1</v>
      </c>
      <c r="V342" s="5">
        <v>307248.48</v>
      </c>
      <c r="W342" s="58">
        <f t="shared" si="16"/>
        <v>143898.27958150947</v>
      </c>
    </row>
    <row r="343" spans="1:23">
      <c r="A343" s="3" t="s">
        <v>17</v>
      </c>
      <c r="B343" s="3" t="s">
        <v>18</v>
      </c>
      <c r="C343" s="3" t="s">
        <v>19</v>
      </c>
      <c r="D343" s="3" t="s">
        <v>29</v>
      </c>
      <c r="E343" s="3" t="s">
        <v>21</v>
      </c>
      <c r="F343" s="70" t="s">
        <v>487</v>
      </c>
      <c r="G343" s="3" t="s">
        <v>30</v>
      </c>
      <c r="H343" s="58" t="str">
        <f t="shared" si="17"/>
        <v>390</v>
      </c>
      <c r="I343" s="59">
        <f>_xlfn.XLOOKUP(H343,'A6.2-Rate Base RCND Plant'!C:C,'A6.2-Rate Base RCND Plant'!F:F,"ERROR")</f>
        <v>0.24904501540006124</v>
      </c>
      <c r="J343" s="3" t="s">
        <v>23</v>
      </c>
      <c r="K343" s="3" t="s">
        <v>42</v>
      </c>
      <c r="L343" s="3" t="s">
        <v>43</v>
      </c>
      <c r="M343" s="4">
        <v>2025</v>
      </c>
      <c r="N343" s="5">
        <v>205431.15</v>
      </c>
      <c r="O343" s="5"/>
      <c r="P343" s="5">
        <v>3248.3</v>
      </c>
      <c r="Q343" s="58">
        <f t="shared" si="15"/>
        <v>202182.85</v>
      </c>
      <c r="R343" s="3" t="s">
        <v>33</v>
      </c>
      <c r="S343" s="4">
        <v>675</v>
      </c>
      <c r="T343" s="4">
        <v>675</v>
      </c>
      <c r="U343" s="4">
        <v>1</v>
      </c>
      <c r="V343" s="5">
        <v>205431.15</v>
      </c>
      <c r="W343" s="58">
        <f t="shared" si="16"/>
        <v>51161.603915402287</v>
      </c>
    </row>
    <row r="344" spans="1:23">
      <c r="A344" s="3" t="s">
        <v>17</v>
      </c>
      <c r="B344" s="3" t="s">
        <v>18</v>
      </c>
      <c r="C344" s="3" t="s">
        <v>19</v>
      </c>
      <c r="D344" s="3" t="s">
        <v>29</v>
      </c>
      <c r="E344" s="3" t="s">
        <v>21</v>
      </c>
      <c r="F344" s="70" t="s">
        <v>487</v>
      </c>
      <c r="G344" s="3" t="s">
        <v>60</v>
      </c>
      <c r="H344" s="58" t="str">
        <f t="shared" si="17"/>
        <v>394</v>
      </c>
      <c r="I344" s="59">
        <f>_xlfn.XLOOKUP(H344,'A6.2-Rate Base RCND Plant'!C:C,'A6.2-Rate Base RCND Plant'!F:F,"ERROR")</f>
        <v>0.34726061264282393</v>
      </c>
      <c r="J344" s="3" t="s">
        <v>23</v>
      </c>
      <c r="K344" s="3" t="s">
        <v>37</v>
      </c>
      <c r="L344" s="3" t="s">
        <v>38</v>
      </c>
      <c r="M344" s="4">
        <v>2026</v>
      </c>
      <c r="N344" s="5">
        <v>48166.07</v>
      </c>
      <c r="O344" s="5"/>
      <c r="P344" s="5">
        <v>482.29</v>
      </c>
      <c r="Q344" s="58">
        <f t="shared" si="15"/>
        <v>47683.78</v>
      </c>
      <c r="R344" s="3" t="s">
        <v>36</v>
      </c>
      <c r="S344" s="4">
        <v>1</v>
      </c>
      <c r="T344" s="4">
        <v>1</v>
      </c>
      <c r="U344" s="4">
        <v>1</v>
      </c>
      <c r="V344" s="5">
        <v>48166.07</v>
      </c>
      <c r="W344" s="58">
        <f t="shared" si="16"/>
        <v>16726.178976797142</v>
      </c>
    </row>
    <row r="345" spans="1:23">
      <c r="A345" s="3" t="s">
        <v>17</v>
      </c>
      <c r="B345" s="3" t="s">
        <v>18</v>
      </c>
      <c r="C345" s="3" t="s">
        <v>19</v>
      </c>
      <c r="D345" s="3" t="s">
        <v>20</v>
      </c>
      <c r="E345" s="3" t="s">
        <v>106</v>
      </c>
      <c r="F345" s="70" t="s">
        <v>487</v>
      </c>
      <c r="G345" s="3" t="s">
        <v>44</v>
      </c>
      <c r="H345" s="58" t="str">
        <f t="shared" si="17"/>
        <v>382</v>
      </c>
      <c r="I345" s="59">
        <f>_xlfn.XLOOKUP(H345,'A6.2-Rate Base RCND Plant'!C:C,'A6.2-Rate Base RCND Plant'!F:F,"ERROR")</f>
        <v>4.068947554640568E-2</v>
      </c>
      <c r="J345" s="3" t="s">
        <v>23</v>
      </c>
      <c r="K345" s="3" t="s">
        <v>24</v>
      </c>
      <c r="L345" s="3" t="s">
        <v>25</v>
      </c>
      <c r="M345" s="4">
        <v>2026</v>
      </c>
      <c r="N345" s="5">
        <v>591.6</v>
      </c>
      <c r="O345" s="5"/>
      <c r="P345" s="5">
        <v>4.4800000000000004</v>
      </c>
      <c r="Q345" s="58">
        <f t="shared" si="15"/>
        <v>587.12</v>
      </c>
      <c r="R345" s="3" t="s">
        <v>45</v>
      </c>
      <c r="S345" s="4">
        <v>2076</v>
      </c>
      <c r="T345" s="4">
        <v>2076</v>
      </c>
      <c r="U345" s="4">
        <v>1</v>
      </c>
      <c r="V345" s="5">
        <v>591.6</v>
      </c>
      <c r="W345" s="58">
        <f t="shared" si="16"/>
        <v>24.071893733253603</v>
      </c>
    </row>
    <row r="346" spans="1:23">
      <c r="A346" s="3" t="s">
        <v>17</v>
      </c>
      <c r="B346" s="3" t="s">
        <v>18</v>
      </c>
      <c r="C346" s="3" t="s">
        <v>19</v>
      </c>
      <c r="D346" s="3" t="s">
        <v>29</v>
      </c>
      <c r="E346" s="3" t="s">
        <v>106</v>
      </c>
      <c r="F346" s="70" t="s">
        <v>487</v>
      </c>
      <c r="G346" s="3" t="s">
        <v>60</v>
      </c>
      <c r="H346" s="58" t="str">
        <f t="shared" si="17"/>
        <v>394</v>
      </c>
      <c r="I346" s="59">
        <f>_xlfn.XLOOKUP(H346,'A6.2-Rate Base RCND Plant'!C:C,'A6.2-Rate Base RCND Plant'!F:F,"ERROR")</f>
        <v>0.34726061264282393</v>
      </c>
      <c r="J346" s="3" t="s">
        <v>23</v>
      </c>
      <c r="K346" s="3" t="s">
        <v>37</v>
      </c>
      <c r="L346" s="3" t="s">
        <v>38</v>
      </c>
      <c r="M346" s="4">
        <v>2026</v>
      </c>
      <c r="N346" s="5">
        <v>190913.69</v>
      </c>
      <c r="O346" s="5"/>
      <c r="P346" s="5">
        <v>1911.64</v>
      </c>
      <c r="Q346" s="58">
        <f t="shared" si="15"/>
        <v>189002.05</v>
      </c>
      <c r="R346" s="3" t="s">
        <v>36</v>
      </c>
      <c r="S346" s="4">
        <v>1</v>
      </c>
      <c r="T346" s="4">
        <v>1</v>
      </c>
      <c r="U346" s="4">
        <v>1</v>
      </c>
      <c r="V346" s="5">
        <v>190913.69</v>
      </c>
      <c r="W346" s="58">
        <f t="shared" si="16"/>
        <v>66296.804951302169</v>
      </c>
    </row>
    <row r="347" spans="1:23">
      <c r="A347" s="3" t="s">
        <v>17</v>
      </c>
      <c r="B347" s="3" t="s">
        <v>18</v>
      </c>
      <c r="C347" s="3" t="s">
        <v>19</v>
      </c>
      <c r="D347" s="3" t="s">
        <v>29</v>
      </c>
      <c r="E347" s="3" t="s">
        <v>21</v>
      </c>
      <c r="F347" s="70" t="s">
        <v>487</v>
      </c>
      <c r="G347" s="3" t="s">
        <v>34</v>
      </c>
      <c r="H347" s="58" t="str">
        <f t="shared" si="17"/>
        <v>392</v>
      </c>
      <c r="I347" s="59">
        <f>_xlfn.XLOOKUP(H347,'A6.2-Rate Base RCND Plant'!C:C,'A6.2-Rate Base RCND Plant'!F:F,"ERROR")</f>
        <v>0.43183290679129122</v>
      </c>
      <c r="J347" s="3" t="s">
        <v>54</v>
      </c>
      <c r="K347" s="3" t="s">
        <v>24</v>
      </c>
      <c r="L347" s="3" t="s">
        <v>25</v>
      </c>
      <c r="M347" s="4">
        <v>2019</v>
      </c>
      <c r="N347" s="5">
        <v>39841.160000000003</v>
      </c>
      <c r="O347" s="5"/>
      <c r="P347" s="5">
        <v>39841.160000000003</v>
      </c>
      <c r="Q347" s="58">
        <f t="shared" si="15"/>
        <v>0</v>
      </c>
      <c r="R347" s="3" t="s">
        <v>36</v>
      </c>
      <c r="S347" s="4">
        <v>1</v>
      </c>
      <c r="T347" s="4">
        <v>1</v>
      </c>
      <c r="U347" s="4">
        <v>1</v>
      </c>
      <c r="V347" s="5">
        <v>39841.160000000003</v>
      </c>
      <c r="W347" s="58">
        <f t="shared" si="16"/>
        <v>17204.723932736921</v>
      </c>
    </row>
    <row r="348" spans="1:23">
      <c r="A348" s="3" t="s">
        <v>17</v>
      </c>
      <c r="B348" s="3" t="s">
        <v>18</v>
      </c>
      <c r="C348" s="3" t="s">
        <v>19</v>
      </c>
      <c r="D348" s="3" t="s">
        <v>29</v>
      </c>
      <c r="E348" s="3" t="s">
        <v>21</v>
      </c>
      <c r="F348" s="70" t="s">
        <v>487</v>
      </c>
      <c r="G348" s="3" t="s">
        <v>57</v>
      </c>
      <c r="H348" s="58" t="str">
        <f t="shared" si="17"/>
        <v>396</v>
      </c>
      <c r="I348" s="59">
        <f>_xlfn.XLOOKUP(H348,'A6.2-Rate Base RCND Plant'!C:C,'A6.2-Rate Base RCND Plant'!F:F,"ERROR")</f>
        <v>0.54297473900690851</v>
      </c>
      <c r="J348" s="3" t="s">
        <v>23</v>
      </c>
      <c r="K348" s="3" t="s">
        <v>89</v>
      </c>
      <c r="L348" s="3" t="s">
        <v>90</v>
      </c>
      <c r="M348" s="4">
        <v>2026</v>
      </c>
      <c r="N348" s="5">
        <v>50260.37</v>
      </c>
      <c r="O348" s="5"/>
      <c r="P348" s="5">
        <v>785.93</v>
      </c>
      <c r="Q348" s="58">
        <f t="shared" si="15"/>
        <v>49474.44</v>
      </c>
      <c r="R348" s="3" t="s">
        <v>36</v>
      </c>
      <c r="S348" s="4">
        <v>1</v>
      </c>
      <c r="T348" s="4">
        <v>1</v>
      </c>
      <c r="U348" s="4">
        <v>1</v>
      </c>
      <c r="V348" s="5">
        <v>50260.37</v>
      </c>
      <c r="W348" s="58">
        <f t="shared" si="16"/>
        <v>27290.111283140657</v>
      </c>
    </row>
    <row r="349" spans="1:23">
      <c r="A349" s="3" t="s">
        <v>17</v>
      </c>
      <c r="B349" s="3" t="s">
        <v>18</v>
      </c>
      <c r="C349" s="3" t="s">
        <v>19</v>
      </c>
      <c r="D349" s="3" t="s">
        <v>29</v>
      </c>
      <c r="E349" s="3" t="s">
        <v>21</v>
      </c>
      <c r="F349" s="70" t="s">
        <v>487</v>
      </c>
      <c r="G349" s="3" t="s">
        <v>70</v>
      </c>
      <c r="H349" s="58" t="str">
        <f t="shared" si="17"/>
        <v>391</v>
      </c>
      <c r="I349" s="59">
        <f>_xlfn.XLOOKUP(H349,'A6.2-Rate Base RCND Plant'!C:C,'A6.2-Rate Base RCND Plant'!F:F,"ERROR")</f>
        <v>0.55164661503469203</v>
      </c>
      <c r="J349" s="3" t="s">
        <v>94</v>
      </c>
      <c r="K349" s="3" t="s">
        <v>42</v>
      </c>
      <c r="L349" s="3" t="s">
        <v>43</v>
      </c>
      <c r="M349" s="4">
        <v>2026</v>
      </c>
      <c r="N349" s="5">
        <v>14854.16</v>
      </c>
      <c r="O349" s="5"/>
      <c r="P349" s="5">
        <v>751.97</v>
      </c>
      <c r="Q349" s="58">
        <f t="shared" si="15"/>
        <v>14102.19</v>
      </c>
      <c r="R349" s="3" t="s">
        <v>36</v>
      </c>
      <c r="S349" s="4">
        <v>1</v>
      </c>
      <c r="T349" s="4">
        <v>1</v>
      </c>
      <c r="U349" s="4">
        <v>1</v>
      </c>
      <c r="V349" s="5">
        <v>14854.16</v>
      </c>
      <c r="W349" s="58">
        <f t="shared" si="16"/>
        <v>8194.2470831837218</v>
      </c>
    </row>
    <row r="350" spans="1:23">
      <c r="A350" s="3" t="s">
        <v>17</v>
      </c>
      <c r="B350" s="3" t="s">
        <v>18</v>
      </c>
      <c r="C350" s="3" t="s">
        <v>19</v>
      </c>
      <c r="D350" s="3" t="s">
        <v>29</v>
      </c>
      <c r="E350" s="3" t="s">
        <v>106</v>
      </c>
      <c r="F350" s="70" t="s">
        <v>487</v>
      </c>
      <c r="G350" s="3" t="s">
        <v>30</v>
      </c>
      <c r="H350" s="58" t="str">
        <f t="shared" si="17"/>
        <v>390</v>
      </c>
      <c r="I350" s="59">
        <f>_xlfn.XLOOKUP(H350,'A6.2-Rate Base RCND Plant'!C:C,'A6.2-Rate Base RCND Plant'!F:F,"ERROR")</f>
        <v>0.24904501540006124</v>
      </c>
      <c r="J350" s="3" t="s">
        <v>23</v>
      </c>
      <c r="K350" s="3" t="s">
        <v>31</v>
      </c>
      <c r="L350" s="3" t="s">
        <v>32</v>
      </c>
      <c r="M350" s="4">
        <v>2026</v>
      </c>
      <c r="N350" s="5">
        <v>7480</v>
      </c>
      <c r="O350" s="5"/>
      <c r="P350" s="5">
        <v>26.91</v>
      </c>
      <c r="Q350" s="58">
        <f t="shared" si="15"/>
        <v>7453.09</v>
      </c>
      <c r="R350" s="3" t="s">
        <v>33</v>
      </c>
      <c r="S350" s="4">
        <v>675</v>
      </c>
      <c r="T350" s="4">
        <v>675</v>
      </c>
      <c r="U350" s="4">
        <v>1</v>
      </c>
      <c r="V350" s="5">
        <v>7480</v>
      </c>
      <c r="W350" s="58">
        <f t="shared" si="16"/>
        <v>1862.8567151924581</v>
      </c>
    </row>
    <row r="351" spans="1:23">
      <c r="A351" s="3" t="s">
        <v>17</v>
      </c>
      <c r="B351" s="3" t="s">
        <v>18</v>
      </c>
      <c r="C351" s="3" t="s">
        <v>19</v>
      </c>
      <c r="D351" s="3" t="s">
        <v>29</v>
      </c>
      <c r="E351" s="3" t="s">
        <v>21</v>
      </c>
      <c r="F351" s="70" t="s">
        <v>487</v>
      </c>
      <c r="G351" s="3" t="s">
        <v>34</v>
      </c>
      <c r="H351" s="58" t="str">
        <f t="shared" si="17"/>
        <v>392</v>
      </c>
      <c r="I351" s="59">
        <f>_xlfn.XLOOKUP(H351,'A6.2-Rate Base RCND Plant'!C:C,'A6.2-Rate Base RCND Plant'!F:F,"ERROR")</f>
        <v>0.43183290679129122</v>
      </c>
      <c r="J351" s="3" t="s">
        <v>72</v>
      </c>
      <c r="K351" s="3" t="s">
        <v>24</v>
      </c>
      <c r="L351" s="3" t="s">
        <v>25</v>
      </c>
      <c r="M351" s="4">
        <v>2013</v>
      </c>
      <c r="N351" s="5">
        <v>41767.71</v>
      </c>
      <c r="O351" s="5"/>
      <c r="P351" s="5">
        <v>28844.2</v>
      </c>
      <c r="Q351" s="58">
        <f t="shared" si="15"/>
        <v>12923.509999999998</v>
      </c>
      <c r="R351" s="3" t="s">
        <v>36</v>
      </c>
      <c r="S351" s="4">
        <v>1</v>
      </c>
      <c r="T351" s="4">
        <v>1</v>
      </c>
      <c r="U351" s="4">
        <v>1</v>
      </c>
      <c r="V351" s="5">
        <v>41767.71</v>
      </c>
      <c r="W351" s="58">
        <f t="shared" si="16"/>
        <v>18036.671619315683</v>
      </c>
    </row>
    <row r="352" spans="1:23">
      <c r="A352" s="3" t="s">
        <v>17</v>
      </c>
      <c r="B352" s="3" t="s">
        <v>18</v>
      </c>
      <c r="C352" s="3" t="s">
        <v>19</v>
      </c>
      <c r="D352" s="3" t="s">
        <v>20</v>
      </c>
      <c r="E352" s="3" t="s">
        <v>21</v>
      </c>
      <c r="F352" s="70" t="s">
        <v>487</v>
      </c>
      <c r="G352" s="3" t="s">
        <v>61</v>
      </c>
      <c r="H352" s="58" t="str">
        <f t="shared" si="17"/>
        <v>376</v>
      </c>
      <c r="I352" s="59">
        <f>_xlfn.XLOOKUP(H352,'A6.2-Rate Base RCND Plant'!C:C,'A6.2-Rate Base RCND Plant'!F:F,"ERROR")</f>
        <v>0.40359779215499247</v>
      </c>
      <c r="J352" s="3" t="s">
        <v>23</v>
      </c>
      <c r="K352" s="3" t="s">
        <v>24</v>
      </c>
      <c r="L352" s="3" t="s">
        <v>25</v>
      </c>
      <c r="M352" s="4">
        <v>2014</v>
      </c>
      <c r="N352" s="5">
        <v>2644589.08</v>
      </c>
      <c r="O352" s="5"/>
      <c r="P352" s="5">
        <v>648780.81999999995</v>
      </c>
      <c r="Q352" s="58">
        <f t="shared" si="15"/>
        <v>1995808.2600000002</v>
      </c>
      <c r="R352" s="3" t="s">
        <v>62</v>
      </c>
      <c r="S352" s="4">
        <v>1688</v>
      </c>
      <c r="T352" s="4">
        <v>803</v>
      </c>
      <c r="U352" s="4">
        <v>2.1</v>
      </c>
      <c r="V352" s="5">
        <v>5559235.8200000003</v>
      </c>
      <c r="W352" s="58">
        <f t="shared" si="16"/>
        <v>2243695.3030209495</v>
      </c>
    </row>
    <row r="353" spans="1:23">
      <c r="A353" s="3" t="s">
        <v>17</v>
      </c>
      <c r="B353" s="3" t="s">
        <v>18</v>
      </c>
      <c r="C353" s="3" t="s">
        <v>19</v>
      </c>
      <c r="D353" s="3" t="s">
        <v>29</v>
      </c>
      <c r="E353" s="3" t="s">
        <v>21</v>
      </c>
      <c r="F353" s="70" t="s">
        <v>487</v>
      </c>
      <c r="G353" s="3" t="s">
        <v>41</v>
      </c>
      <c r="H353" s="58" t="str">
        <f t="shared" si="17"/>
        <v>397</v>
      </c>
      <c r="I353" s="59">
        <f>_xlfn.XLOOKUP(H353,'A6.2-Rate Base RCND Plant'!C:C,'A6.2-Rate Base RCND Plant'!F:F,"ERROR")</f>
        <v>0.45288665983949944</v>
      </c>
      <c r="J353" s="3" t="s">
        <v>23</v>
      </c>
      <c r="K353" s="3" t="s">
        <v>49</v>
      </c>
      <c r="L353" s="3" t="s">
        <v>50</v>
      </c>
      <c r="M353" s="4">
        <v>2015</v>
      </c>
      <c r="N353" s="5">
        <v>37956.910000000003</v>
      </c>
      <c r="O353" s="5"/>
      <c r="P353" s="5">
        <v>22671.95</v>
      </c>
      <c r="Q353" s="58">
        <f t="shared" si="15"/>
        <v>15284.960000000003</v>
      </c>
      <c r="R353" s="3" t="s">
        <v>36</v>
      </c>
      <c r="S353" s="4">
        <v>1</v>
      </c>
      <c r="T353" s="4">
        <v>1</v>
      </c>
      <c r="U353" s="4">
        <v>1</v>
      </c>
      <c r="V353" s="5">
        <v>37956.910000000003</v>
      </c>
      <c r="W353" s="58">
        <f t="shared" si="16"/>
        <v>17190.178187728496</v>
      </c>
    </row>
    <row r="354" spans="1:23">
      <c r="A354" s="3" t="s">
        <v>17</v>
      </c>
      <c r="B354" s="3" t="s">
        <v>18</v>
      </c>
      <c r="C354" s="3" t="s">
        <v>19</v>
      </c>
      <c r="D354" s="3" t="s">
        <v>29</v>
      </c>
      <c r="E354" s="3" t="s">
        <v>21</v>
      </c>
      <c r="F354" s="70" t="s">
        <v>487</v>
      </c>
      <c r="G354" s="3" t="s">
        <v>87</v>
      </c>
      <c r="H354" s="58" t="str">
        <f t="shared" si="17"/>
        <v>398</v>
      </c>
      <c r="I354" s="59">
        <f>_xlfn.XLOOKUP(H354,'A6.2-Rate Base RCND Plant'!C:C,'A6.2-Rate Base RCND Plant'!F:F,"ERROR")</f>
        <v>0.24374129646131953</v>
      </c>
      <c r="J354" s="3" t="s">
        <v>23</v>
      </c>
      <c r="K354" s="3" t="s">
        <v>31</v>
      </c>
      <c r="L354" s="3" t="s">
        <v>32</v>
      </c>
      <c r="M354" s="4">
        <v>2014</v>
      </c>
      <c r="N354" s="5">
        <v>1201.8699999999999</v>
      </c>
      <c r="O354" s="5"/>
      <c r="P354" s="5">
        <v>520.37</v>
      </c>
      <c r="Q354" s="58">
        <f t="shared" si="15"/>
        <v>681.49999999999989</v>
      </c>
      <c r="R354" s="3" t="s">
        <v>36</v>
      </c>
      <c r="S354" s="4">
        <v>1</v>
      </c>
      <c r="T354" s="4">
        <v>1</v>
      </c>
      <c r="U354" s="4">
        <v>1</v>
      </c>
      <c r="V354" s="5">
        <v>1201.8699999999999</v>
      </c>
      <c r="W354" s="58">
        <f t="shared" si="16"/>
        <v>292.94535197796608</v>
      </c>
    </row>
    <row r="355" spans="1:23">
      <c r="A355" s="3" t="s">
        <v>17</v>
      </c>
      <c r="B355" s="3" t="s">
        <v>18</v>
      </c>
      <c r="C355" s="3" t="s">
        <v>19</v>
      </c>
      <c r="D355" s="3" t="s">
        <v>20</v>
      </c>
      <c r="E355" s="3" t="s">
        <v>21</v>
      </c>
      <c r="F355" s="70" t="s">
        <v>487</v>
      </c>
      <c r="G355" s="3" t="s">
        <v>22</v>
      </c>
      <c r="H355" s="58" t="str">
        <f t="shared" si="17"/>
        <v>384</v>
      </c>
      <c r="I355" s="59">
        <f>_xlfn.XLOOKUP(H355,'A6.2-Rate Base RCND Plant'!C:C,'A6.2-Rate Base RCND Plant'!F:F,"ERROR")</f>
        <v>0.35620879944303163</v>
      </c>
      <c r="J355" s="3" t="s">
        <v>23</v>
      </c>
      <c r="K355" s="3" t="s">
        <v>24</v>
      </c>
      <c r="L355" s="3" t="s">
        <v>25</v>
      </c>
      <c r="M355" s="4">
        <v>2012</v>
      </c>
      <c r="N355" s="5">
        <v>188068.81</v>
      </c>
      <c r="O355" s="5"/>
      <c r="P355" s="5">
        <v>70802.7</v>
      </c>
      <c r="Q355" s="58">
        <f t="shared" si="15"/>
        <v>117266.11</v>
      </c>
      <c r="R355" s="3" t="s">
        <v>26</v>
      </c>
      <c r="S355" s="4">
        <v>1947</v>
      </c>
      <c r="T355" s="4">
        <v>894</v>
      </c>
      <c r="U355" s="4">
        <v>2.1800000000000002</v>
      </c>
      <c r="V355" s="5">
        <v>409586.1</v>
      </c>
      <c r="W355" s="58">
        <f t="shared" si="16"/>
        <v>145898.1729495535</v>
      </c>
    </row>
    <row r="356" spans="1:23">
      <c r="A356" s="3" t="s">
        <v>17</v>
      </c>
      <c r="B356" s="3" t="s">
        <v>18</v>
      </c>
      <c r="C356" s="3" t="s">
        <v>19</v>
      </c>
      <c r="D356" s="3" t="s">
        <v>20</v>
      </c>
      <c r="E356" s="3" t="s">
        <v>21</v>
      </c>
      <c r="F356" s="70" t="s">
        <v>487</v>
      </c>
      <c r="G356" s="3" t="s">
        <v>22</v>
      </c>
      <c r="H356" s="58" t="str">
        <f t="shared" si="17"/>
        <v>384</v>
      </c>
      <c r="I356" s="59">
        <f>_xlfn.XLOOKUP(H356,'A6.2-Rate Base RCND Plant'!C:C,'A6.2-Rate Base RCND Plant'!F:F,"ERROR")</f>
        <v>0.35620879944303163</v>
      </c>
      <c r="J356" s="3" t="s">
        <v>23</v>
      </c>
      <c r="K356" s="3" t="s">
        <v>24</v>
      </c>
      <c r="L356" s="3" t="s">
        <v>25</v>
      </c>
      <c r="M356" s="4">
        <v>2010</v>
      </c>
      <c r="N356" s="5">
        <v>136541.16</v>
      </c>
      <c r="O356" s="5"/>
      <c r="P356" s="5">
        <v>58614.57</v>
      </c>
      <c r="Q356" s="58">
        <f t="shared" si="15"/>
        <v>77926.59</v>
      </c>
      <c r="R356" s="3" t="s">
        <v>26</v>
      </c>
      <c r="S356" s="4">
        <v>1947</v>
      </c>
      <c r="T356" s="4">
        <v>716</v>
      </c>
      <c r="U356" s="4">
        <v>2.72</v>
      </c>
      <c r="V356" s="5">
        <v>371292.79</v>
      </c>
      <c r="W356" s="58">
        <f t="shared" si="16"/>
        <v>132257.75896775365</v>
      </c>
    </row>
    <row r="357" spans="1:23">
      <c r="A357" s="3" t="s">
        <v>17</v>
      </c>
      <c r="B357" s="3" t="s">
        <v>18</v>
      </c>
      <c r="C357" s="3" t="s">
        <v>19</v>
      </c>
      <c r="D357" s="3" t="s">
        <v>20</v>
      </c>
      <c r="E357" s="3" t="s">
        <v>21</v>
      </c>
      <c r="F357" s="70" t="s">
        <v>487</v>
      </c>
      <c r="G357" s="3" t="s">
        <v>63</v>
      </c>
      <c r="H357" s="58" t="str">
        <f t="shared" si="17"/>
        <v>383</v>
      </c>
      <c r="I357" s="59">
        <f>_xlfn.XLOOKUP(H357,'A6.2-Rate Base RCND Plant'!C:C,'A6.2-Rate Base RCND Plant'!F:F,"ERROR")</f>
        <v>0.50413956378429226</v>
      </c>
      <c r="J357" s="3" t="s">
        <v>23</v>
      </c>
      <c r="K357" s="3" t="s">
        <v>24</v>
      </c>
      <c r="L357" s="3" t="s">
        <v>25</v>
      </c>
      <c r="M357" s="4">
        <v>2011</v>
      </c>
      <c r="N357" s="5">
        <v>110623.16</v>
      </c>
      <c r="O357" s="5"/>
      <c r="P357" s="5">
        <v>46898.01</v>
      </c>
      <c r="Q357" s="58">
        <f t="shared" si="15"/>
        <v>63725.15</v>
      </c>
      <c r="R357" s="3" t="s">
        <v>64</v>
      </c>
      <c r="S357" s="4">
        <v>954</v>
      </c>
      <c r="T357" s="4">
        <v>430</v>
      </c>
      <c r="U357" s="4">
        <v>2.2200000000000002</v>
      </c>
      <c r="V357" s="5">
        <v>245429.06</v>
      </c>
      <c r="W357" s="58">
        <f t="shared" si="16"/>
        <v>123730.49924838889</v>
      </c>
    </row>
    <row r="358" spans="1:23">
      <c r="A358" s="3" t="s">
        <v>17</v>
      </c>
      <c r="B358" s="3" t="s">
        <v>18</v>
      </c>
      <c r="C358" s="3" t="s">
        <v>19</v>
      </c>
      <c r="D358" s="3" t="s">
        <v>29</v>
      </c>
      <c r="E358" s="3" t="s">
        <v>21</v>
      </c>
      <c r="F358" s="70" t="s">
        <v>487</v>
      </c>
      <c r="G358" s="3" t="s">
        <v>30</v>
      </c>
      <c r="H358" s="58" t="str">
        <f t="shared" si="17"/>
        <v>390</v>
      </c>
      <c r="I358" s="59">
        <f>_xlfn.XLOOKUP(H358,'A6.2-Rate Base RCND Plant'!C:C,'A6.2-Rate Base RCND Plant'!F:F,"ERROR")</f>
        <v>0.24904501540006124</v>
      </c>
      <c r="J358" s="3" t="s">
        <v>23</v>
      </c>
      <c r="K358" s="3" t="s">
        <v>58</v>
      </c>
      <c r="L358" s="3" t="s">
        <v>59</v>
      </c>
      <c r="M358" s="4">
        <v>2012</v>
      </c>
      <c r="N358" s="5">
        <v>28773.34</v>
      </c>
      <c r="O358" s="5"/>
      <c r="P358" s="5">
        <v>9323.08</v>
      </c>
      <c r="Q358" s="58">
        <f t="shared" si="15"/>
        <v>19450.260000000002</v>
      </c>
      <c r="R358" s="3" t="s">
        <v>33</v>
      </c>
      <c r="S358" s="4">
        <v>675</v>
      </c>
      <c r="T358" s="4">
        <v>446</v>
      </c>
      <c r="U358" s="4">
        <v>1.51</v>
      </c>
      <c r="V358" s="5">
        <v>43547.1</v>
      </c>
      <c r="W358" s="58">
        <f t="shared" si="16"/>
        <v>10845.188190128007</v>
      </c>
    </row>
    <row r="359" spans="1:23">
      <c r="A359" s="3" t="s">
        <v>17</v>
      </c>
      <c r="B359" s="3" t="s">
        <v>18</v>
      </c>
      <c r="C359" s="3" t="s">
        <v>19</v>
      </c>
      <c r="D359" s="3" t="s">
        <v>20</v>
      </c>
      <c r="E359" s="3" t="s">
        <v>21</v>
      </c>
      <c r="F359" s="70" t="s">
        <v>487</v>
      </c>
      <c r="G359" s="3" t="s">
        <v>80</v>
      </c>
      <c r="H359" s="58" t="str">
        <f t="shared" si="17"/>
        <v>385</v>
      </c>
      <c r="I359" s="59">
        <f>_xlfn.XLOOKUP(H359,'A6.2-Rate Base RCND Plant'!C:C,'A6.2-Rate Base RCND Plant'!F:F,"ERROR")</f>
        <v>0.39278890683516676</v>
      </c>
      <c r="J359" s="3" t="s">
        <v>23</v>
      </c>
      <c r="K359" s="3" t="s">
        <v>24</v>
      </c>
      <c r="L359" s="3" t="s">
        <v>25</v>
      </c>
      <c r="M359" s="4">
        <v>2009</v>
      </c>
      <c r="N359" s="5">
        <v>303668.59999999998</v>
      </c>
      <c r="O359" s="5"/>
      <c r="P359" s="5">
        <v>153886.78</v>
      </c>
      <c r="Q359" s="58">
        <f t="shared" si="15"/>
        <v>149781.81999999998</v>
      </c>
      <c r="R359" s="3" t="s">
        <v>36</v>
      </c>
      <c r="S359" s="4">
        <v>1</v>
      </c>
      <c r="T359" s="4">
        <v>1</v>
      </c>
      <c r="U359" s="4">
        <v>1</v>
      </c>
      <c r="V359" s="5">
        <v>303668.59999999998</v>
      </c>
      <c r="W359" s="58">
        <f t="shared" si="16"/>
        <v>119277.65743416551</v>
      </c>
    </row>
    <row r="360" spans="1:23">
      <c r="A360" s="3" t="s">
        <v>17</v>
      </c>
      <c r="B360" s="3" t="s">
        <v>18</v>
      </c>
      <c r="C360" s="3" t="s">
        <v>19</v>
      </c>
      <c r="D360" s="3" t="s">
        <v>20</v>
      </c>
      <c r="E360" s="3" t="s">
        <v>21</v>
      </c>
      <c r="F360" s="70" t="s">
        <v>487</v>
      </c>
      <c r="G360" s="3" t="s">
        <v>39</v>
      </c>
      <c r="H360" s="58" t="str">
        <f t="shared" si="17"/>
        <v>378</v>
      </c>
      <c r="I360" s="59">
        <f>_xlfn.XLOOKUP(H360,'A6.2-Rate Base RCND Plant'!C:C,'A6.2-Rate Base RCND Plant'!F:F,"ERROR")</f>
        <v>0.46834496815577242</v>
      </c>
      <c r="J360" s="3" t="s">
        <v>23</v>
      </c>
      <c r="K360" s="3" t="s">
        <v>24</v>
      </c>
      <c r="L360" s="3" t="s">
        <v>25</v>
      </c>
      <c r="M360" s="4">
        <v>2010</v>
      </c>
      <c r="N360" s="5">
        <v>270216.57</v>
      </c>
      <c r="O360" s="5"/>
      <c r="P360" s="5">
        <v>111443.55</v>
      </c>
      <c r="Q360" s="58">
        <f t="shared" si="15"/>
        <v>158773.02000000002</v>
      </c>
      <c r="R360" s="3" t="s">
        <v>40</v>
      </c>
      <c r="S360" s="4">
        <v>1184</v>
      </c>
      <c r="T360" s="4">
        <v>528</v>
      </c>
      <c r="U360" s="4">
        <v>2.2400000000000002</v>
      </c>
      <c r="V360" s="5">
        <v>605940.18999999994</v>
      </c>
      <c r="W360" s="58">
        <f t="shared" si="16"/>
        <v>283789.03898985265</v>
      </c>
    </row>
    <row r="361" spans="1:23">
      <c r="A361" s="3" t="s">
        <v>17</v>
      </c>
      <c r="B361" s="3" t="s">
        <v>18</v>
      </c>
      <c r="C361" s="3" t="s">
        <v>19</v>
      </c>
      <c r="D361" s="3" t="s">
        <v>20</v>
      </c>
      <c r="E361" s="3" t="s">
        <v>21</v>
      </c>
      <c r="F361" s="70" t="s">
        <v>487</v>
      </c>
      <c r="G361" s="3" t="s">
        <v>80</v>
      </c>
      <c r="H361" s="58" t="str">
        <f t="shared" si="17"/>
        <v>385</v>
      </c>
      <c r="I361" s="59">
        <f>_xlfn.XLOOKUP(H361,'A6.2-Rate Base RCND Plant'!C:C,'A6.2-Rate Base RCND Plant'!F:F,"ERROR")</f>
        <v>0.39278890683516676</v>
      </c>
      <c r="J361" s="3" t="s">
        <v>23</v>
      </c>
      <c r="K361" s="3" t="s">
        <v>24</v>
      </c>
      <c r="L361" s="3" t="s">
        <v>25</v>
      </c>
      <c r="M361" s="4">
        <v>2012</v>
      </c>
      <c r="N361" s="5">
        <v>273417.42</v>
      </c>
      <c r="O361" s="5"/>
      <c r="P361" s="5">
        <v>110719.97</v>
      </c>
      <c r="Q361" s="58">
        <f t="shared" si="15"/>
        <v>162697.44999999998</v>
      </c>
      <c r="R361" s="3" t="s">
        <v>36</v>
      </c>
      <c r="S361" s="4">
        <v>1</v>
      </c>
      <c r="T361" s="4">
        <v>1</v>
      </c>
      <c r="U361" s="4">
        <v>1</v>
      </c>
      <c r="V361" s="5">
        <v>273417.42</v>
      </c>
      <c r="W361" s="58">
        <f t="shared" si="16"/>
        <v>107395.32951149165</v>
      </c>
    </row>
    <row r="362" spans="1:23">
      <c r="A362" s="3" t="s">
        <v>17</v>
      </c>
      <c r="B362" s="3" t="s">
        <v>18</v>
      </c>
      <c r="C362" s="3" t="s">
        <v>19</v>
      </c>
      <c r="D362" s="3" t="s">
        <v>20</v>
      </c>
      <c r="E362" s="3" t="s">
        <v>21</v>
      </c>
      <c r="F362" s="70" t="s">
        <v>487</v>
      </c>
      <c r="G362" s="3" t="s">
        <v>46</v>
      </c>
      <c r="H362" s="58" t="str">
        <f t="shared" si="17"/>
        <v>380</v>
      </c>
      <c r="I362" s="59">
        <f>_xlfn.XLOOKUP(H362,'A6.2-Rate Base RCND Plant'!C:C,'A6.2-Rate Base RCND Plant'!F:F,"ERROR")</f>
        <v>0.41926855566498139</v>
      </c>
      <c r="J362" s="3" t="s">
        <v>23</v>
      </c>
      <c r="K362" s="3" t="s">
        <v>24</v>
      </c>
      <c r="L362" s="3" t="s">
        <v>25</v>
      </c>
      <c r="M362" s="4">
        <v>2006</v>
      </c>
      <c r="N362" s="5">
        <v>6066143.7599999998</v>
      </c>
      <c r="O362" s="5"/>
      <c r="P362" s="5">
        <v>3918931.39</v>
      </c>
      <c r="Q362" s="58">
        <f t="shared" si="15"/>
        <v>2147212.3699999996</v>
      </c>
      <c r="R362" s="3" t="s">
        <v>47</v>
      </c>
      <c r="S362" s="4">
        <v>1036</v>
      </c>
      <c r="T362" s="4">
        <v>442</v>
      </c>
      <c r="U362" s="4">
        <v>2.34</v>
      </c>
      <c r="V362" s="5">
        <v>14218382.210000001</v>
      </c>
      <c r="W362" s="58">
        <f t="shared" si="16"/>
        <v>5961320.5730793662</v>
      </c>
    </row>
    <row r="363" spans="1:23">
      <c r="A363" s="3" t="s">
        <v>17</v>
      </c>
      <c r="B363" s="3" t="s">
        <v>18</v>
      </c>
      <c r="C363" s="3" t="s">
        <v>19</v>
      </c>
      <c r="D363" s="3" t="s">
        <v>29</v>
      </c>
      <c r="E363" s="3" t="s">
        <v>21</v>
      </c>
      <c r="F363" s="70" t="s">
        <v>487</v>
      </c>
      <c r="G363" s="3" t="s">
        <v>34</v>
      </c>
      <c r="H363" s="58" t="str">
        <f t="shared" si="17"/>
        <v>392</v>
      </c>
      <c r="I363" s="59">
        <f>_xlfn.XLOOKUP(H363,'A6.2-Rate Base RCND Plant'!C:C,'A6.2-Rate Base RCND Plant'!F:F,"ERROR")</f>
        <v>0.43183290679129122</v>
      </c>
      <c r="J363" s="3" t="s">
        <v>54</v>
      </c>
      <c r="K363" s="3" t="s">
        <v>24</v>
      </c>
      <c r="L363" s="3" t="s">
        <v>25</v>
      </c>
      <c r="M363" s="4">
        <v>2011</v>
      </c>
      <c r="N363" s="5">
        <v>79464.38</v>
      </c>
      <c r="O363" s="5"/>
      <c r="P363" s="5">
        <v>79464.38</v>
      </c>
      <c r="Q363" s="58">
        <f t="shared" si="15"/>
        <v>0</v>
      </c>
      <c r="R363" s="3" t="s">
        <v>36</v>
      </c>
      <c r="S363" s="4">
        <v>1</v>
      </c>
      <c r="T363" s="4">
        <v>1</v>
      </c>
      <c r="U363" s="4">
        <v>1</v>
      </c>
      <c r="V363" s="5">
        <v>79464.38</v>
      </c>
      <c r="W363" s="58">
        <f t="shared" si="16"/>
        <v>34315.33420176775</v>
      </c>
    </row>
    <row r="364" spans="1:23">
      <c r="A364" s="3" t="s">
        <v>17</v>
      </c>
      <c r="B364" s="3" t="s">
        <v>18</v>
      </c>
      <c r="C364" s="3" t="s">
        <v>19</v>
      </c>
      <c r="D364" s="3" t="s">
        <v>20</v>
      </c>
      <c r="E364" s="3" t="s">
        <v>21</v>
      </c>
      <c r="F364" s="70" t="s">
        <v>487</v>
      </c>
      <c r="G364" s="3" t="s">
        <v>80</v>
      </c>
      <c r="H364" s="58" t="str">
        <f t="shared" si="17"/>
        <v>385</v>
      </c>
      <c r="I364" s="59">
        <f>_xlfn.XLOOKUP(H364,'A6.2-Rate Base RCND Plant'!C:C,'A6.2-Rate Base RCND Plant'!F:F,"ERROR")</f>
        <v>0.39278890683516676</v>
      </c>
      <c r="J364" s="3" t="s">
        <v>23</v>
      </c>
      <c r="K364" s="3" t="s">
        <v>24</v>
      </c>
      <c r="L364" s="3" t="s">
        <v>25</v>
      </c>
      <c r="M364" s="4">
        <v>2005</v>
      </c>
      <c r="N364" s="5">
        <v>120226.44</v>
      </c>
      <c r="O364" s="5"/>
      <c r="P364" s="5">
        <v>76070.929999999993</v>
      </c>
      <c r="Q364" s="58">
        <f t="shared" si="15"/>
        <v>44155.510000000009</v>
      </c>
      <c r="R364" s="3" t="s">
        <v>36</v>
      </c>
      <c r="S364" s="4">
        <v>1</v>
      </c>
      <c r="T364" s="4">
        <v>1</v>
      </c>
      <c r="U364" s="4">
        <v>1</v>
      </c>
      <c r="V364" s="5">
        <v>120226.44</v>
      </c>
      <c r="W364" s="58">
        <f t="shared" si="16"/>
        <v>47223.611940283765</v>
      </c>
    </row>
    <row r="365" spans="1:23">
      <c r="A365" s="3" t="s">
        <v>17</v>
      </c>
      <c r="B365" s="3" t="s">
        <v>18</v>
      </c>
      <c r="C365" s="3" t="s">
        <v>19</v>
      </c>
      <c r="D365" s="3" t="s">
        <v>29</v>
      </c>
      <c r="E365" s="3" t="s">
        <v>21</v>
      </c>
      <c r="F365" s="70" t="s">
        <v>487</v>
      </c>
      <c r="G365" s="3" t="s">
        <v>34</v>
      </c>
      <c r="H365" s="58" t="str">
        <f t="shared" si="17"/>
        <v>392</v>
      </c>
      <c r="I365" s="59">
        <f>_xlfn.XLOOKUP(H365,'A6.2-Rate Base RCND Plant'!C:C,'A6.2-Rate Base RCND Plant'!F:F,"ERROR")</f>
        <v>0.43183290679129122</v>
      </c>
      <c r="J365" s="3" t="s">
        <v>35</v>
      </c>
      <c r="K365" s="3" t="s">
        <v>24</v>
      </c>
      <c r="L365" s="3" t="s">
        <v>25</v>
      </c>
      <c r="M365" s="4">
        <v>2011</v>
      </c>
      <c r="N365" s="5">
        <v>43279.21</v>
      </c>
      <c r="O365" s="5"/>
      <c r="P365" s="5">
        <v>919.07</v>
      </c>
      <c r="Q365" s="58">
        <f t="shared" si="15"/>
        <v>42360.14</v>
      </c>
      <c r="R365" s="3" t="s">
        <v>36</v>
      </c>
      <c r="S365" s="4">
        <v>1</v>
      </c>
      <c r="T365" s="4">
        <v>1</v>
      </c>
      <c r="U365" s="4">
        <v>1</v>
      </c>
      <c r="V365" s="5">
        <v>43279.21</v>
      </c>
      <c r="W365" s="58">
        <f t="shared" si="16"/>
        <v>18689.387057930719</v>
      </c>
    </row>
    <row r="366" spans="1:23">
      <c r="A366" s="3" t="s">
        <v>17</v>
      </c>
      <c r="B366" s="3" t="s">
        <v>18</v>
      </c>
      <c r="C366" s="3" t="s">
        <v>19</v>
      </c>
      <c r="D366" s="3" t="s">
        <v>20</v>
      </c>
      <c r="E366" s="3" t="s">
        <v>21</v>
      </c>
      <c r="F366" s="70" t="s">
        <v>487</v>
      </c>
      <c r="G366" s="3" t="s">
        <v>51</v>
      </c>
      <c r="H366" s="58" t="str">
        <f t="shared" si="17"/>
        <v>375</v>
      </c>
      <c r="I366" s="59">
        <f>_xlfn.XLOOKUP(H366,'A6.2-Rate Base RCND Plant'!C:C,'A6.2-Rate Base RCND Plant'!F:F,"ERROR")</f>
        <v>0.14703551036705884</v>
      </c>
      <c r="J366" s="3" t="s">
        <v>23</v>
      </c>
      <c r="K366" s="3" t="s">
        <v>24</v>
      </c>
      <c r="L366" s="3" t="s">
        <v>25</v>
      </c>
      <c r="M366" s="4">
        <v>2011</v>
      </c>
      <c r="N366" s="5">
        <v>30052.06</v>
      </c>
      <c r="O366" s="5"/>
      <c r="P366" s="5">
        <v>6586.37</v>
      </c>
      <c r="Q366" s="58">
        <f t="shared" si="15"/>
        <v>23465.690000000002</v>
      </c>
      <c r="R366" s="3" t="s">
        <v>52</v>
      </c>
      <c r="S366" s="4">
        <v>673</v>
      </c>
      <c r="T366" s="4">
        <v>409</v>
      </c>
      <c r="U366" s="4">
        <v>1.65</v>
      </c>
      <c r="V366" s="5">
        <v>49449.97</v>
      </c>
      <c r="W366" s="58">
        <f t="shared" si="16"/>
        <v>7270.9015765857484</v>
      </c>
    </row>
    <row r="367" spans="1:23">
      <c r="A367" s="3" t="s">
        <v>17</v>
      </c>
      <c r="B367" s="3" t="s">
        <v>18</v>
      </c>
      <c r="C367" s="3" t="s">
        <v>19</v>
      </c>
      <c r="D367" s="3" t="s">
        <v>29</v>
      </c>
      <c r="E367" s="3" t="s">
        <v>21</v>
      </c>
      <c r="F367" s="70" t="s">
        <v>487</v>
      </c>
      <c r="G367" s="3" t="s">
        <v>41</v>
      </c>
      <c r="H367" s="58" t="str">
        <f t="shared" si="17"/>
        <v>397</v>
      </c>
      <c r="I367" s="59">
        <f>_xlfn.XLOOKUP(H367,'A6.2-Rate Base RCND Plant'!C:C,'A6.2-Rate Base RCND Plant'!F:F,"ERROR")</f>
        <v>0.45288665983949944</v>
      </c>
      <c r="J367" s="3" t="s">
        <v>23</v>
      </c>
      <c r="K367" s="3" t="s">
        <v>42</v>
      </c>
      <c r="L367" s="3" t="s">
        <v>43</v>
      </c>
      <c r="M367" s="4">
        <v>2013</v>
      </c>
      <c r="N367" s="5">
        <v>107579.95</v>
      </c>
      <c r="O367" s="5"/>
      <c r="P367" s="5">
        <v>97167.1</v>
      </c>
      <c r="Q367" s="58">
        <f t="shared" si="15"/>
        <v>10412.849999999991</v>
      </c>
      <c r="R367" s="3" t="s">
        <v>36</v>
      </c>
      <c r="S367" s="4">
        <v>1</v>
      </c>
      <c r="T367" s="4">
        <v>1</v>
      </c>
      <c r="U367" s="4">
        <v>1</v>
      </c>
      <c r="V367" s="5">
        <v>107579.95</v>
      </c>
      <c r="W367" s="58">
        <f t="shared" si="16"/>
        <v>48721.524221200358</v>
      </c>
    </row>
    <row r="368" spans="1:23">
      <c r="A368" s="3" t="s">
        <v>17</v>
      </c>
      <c r="B368" s="3" t="s">
        <v>18</v>
      </c>
      <c r="C368" s="3" t="s">
        <v>19</v>
      </c>
      <c r="D368" s="3" t="s">
        <v>29</v>
      </c>
      <c r="E368" s="3" t="s">
        <v>21</v>
      </c>
      <c r="F368" s="70" t="s">
        <v>487</v>
      </c>
      <c r="G368" s="3" t="s">
        <v>87</v>
      </c>
      <c r="H368" s="58" t="str">
        <f t="shared" si="17"/>
        <v>398</v>
      </c>
      <c r="I368" s="59">
        <f>_xlfn.XLOOKUP(H368,'A6.2-Rate Base RCND Plant'!C:C,'A6.2-Rate Base RCND Plant'!F:F,"ERROR")</f>
        <v>0.24374129646131953</v>
      </c>
      <c r="J368" s="3" t="s">
        <v>23</v>
      </c>
      <c r="K368" s="3" t="s">
        <v>42</v>
      </c>
      <c r="L368" s="3" t="s">
        <v>43</v>
      </c>
      <c r="M368" s="4">
        <v>2015</v>
      </c>
      <c r="N368" s="5">
        <v>1659.34</v>
      </c>
      <c r="O368" s="5"/>
      <c r="P368" s="5">
        <v>806.35</v>
      </c>
      <c r="Q368" s="58">
        <f t="shared" si="15"/>
        <v>852.9899999999999</v>
      </c>
      <c r="R368" s="3" t="s">
        <v>36</v>
      </c>
      <c r="S368" s="4">
        <v>1</v>
      </c>
      <c r="T368" s="4">
        <v>1</v>
      </c>
      <c r="U368" s="4">
        <v>1</v>
      </c>
      <c r="V368" s="5">
        <v>1659.34</v>
      </c>
      <c r="W368" s="58">
        <f t="shared" si="16"/>
        <v>404.44968287012591</v>
      </c>
    </row>
    <row r="369" spans="1:23">
      <c r="A369" s="3" t="s">
        <v>17</v>
      </c>
      <c r="B369" s="3" t="s">
        <v>18</v>
      </c>
      <c r="C369" s="3" t="s">
        <v>19</v>
      </c>
      <c r="D369" s="3" t="s">
        <v>29</v>
      </c>
      <c r="E369" s="3" t="s">
        <v>21</v>
      </c>
      <c r="F369" s="70" t="s">
        <v>487</v>
      </c>
      <c r="G369" s="3" t="s">
        <v>60</v>
      </c>
      <c r="H369" s="58" t="str">
        <f t="shared" si="17"/>
        <v>394</v>
      </c>
      <c r="I369" s="59">
        <f>_xlfn.XLOOKUP(H369,'A6.2-Rate Base RCND Plant'!C:C,'A6.2-Rate Base RCND Plant'!F:F,"ERROR")</f>
        <v>0.34726061264282393</v>
      </c>
      <c r="J369" s="3" t="s">
        <v>23</v>
      </c>
      <c r="K369" s="3" t="s">
        <v>58</v>
      </c>
      <c r="L369" s="3" t="s">
        <v>59</v>
      </c>
      <c r="M369" s="4">
        <v>2014</v>
      </c>
      <c r="N369" s="5">
        <v>66235.789999999994</v>
      </c>
      <c r="O369" s="5"/>
      <c r="P369" s="5">
        <v>30790.82</v>
      </c>
      <c r="Q369" s="58">
        <f t="shared" si="15"/>
        <v>35444.969999999994</v>
      </c>
      <c r="R369" s="3" t="s">
        <v>36</v>
      </c>
      <c r="S369" s="4">
        <v>1</v>
      </c>
      <c r="T369" s="4">
        <v>1</v>
      </c>
      <c r="U369" s="4">
        <v>1</v>
      </c>
      <c r="V369" s="5">
        <v>66235.789999999994</v>
      </c>
      <c r="W369" s="58">
        <f t="shared" si="16"/>
        <v>23001.08101428143</v>
      </c>
    </row>
    <row r="370" spans="1:23">
      <c r="A370" s="3" t="s">
        <v>17</v>
      </c>
      <c r="B370" s="3" t="s">
        <v>18</v>
      </c>
      <c r="C370" s="3" t="s">
        <v>19</v>
      </c>
      <c r="D370" s="3" t="s">
        <v>20</v>
      </c>
      <c r="E370" s="3" t="s">
        <v>21</v>
      </c>
      <c r="F370" s="70" t="s">
        <v>487</v>
      </c>
      <c r="G370" s="3" t="s">
        <v>61</v>
      </c>
      <c r="H370" s="58" t="str">
        <f t="shared" si="17"/>
        <v>376</v>
      </c>
      <c r="I370" s="59">
        <f>_xlfn.XLOOKUP(H370,'A6.2-Rate Base RCND Plant'!C:C,'A6.2-Rate Base RCND Plant'!F:F,"ERROR")</f>
        <v>0.40359779215499247</v>
      </c>
      <c r="J370" s="3" t="s">
        <v>23</v>
      </c>
      <c r="K370" s="3" t="s">
        <v>24</v>
      </c>
      <c r="L370" s="3" t="s">
        <v>25</v>
      </c>
      <c r="M370" s="4">
        <v>2003</v>
      </c>
      <c r="N370" s="5">
        <v>6903362.0899999999</v>
      </c>
      <c r="O370" s="5"/>
      <c r="P370" s="5">
        <v>3502218.77</v>
      </c>
      <c r="Q370" s="58">
        <f t="shared" si="15"/>
        <v>3401143.32</v>
      </c>
      <c r="R370" s="3" t="s">
        <v>62</v>
      </c>
      <c r="S370" s="4">
        <v>1688</v>
      </c>
      <c r="T370" s="4">
        <v>341</v>
      </c>
      <c r="U370" s="4">
        <v>4.95</v>
      </c>
      <c r="V370" s="5">
        <v>34172654.57</v>
      </c>
      <c r="W370" s="58">
        <f t="shared" si="16"/>
        <v>13792007.936527213</v>
      </c>
    </row>
    <row r="371" spans="1:23">
      <c r="A371" s="3" t="s">
        <v>17</v>
      </c>
      <c r="B371" s="3" t="s">
        <v>18</v>
      </c>
      <c r="C371" s="3" t="s">
        <v>19</v>
      </c>
      <c r="D371" s="3" t="s">
        <v>20</v>
      </c>
      <c r="E371" s="3" t="s">
        <v>21</v>
      </c>
      <c r="F371" s="70" t="s">
        <v>487</v>
      </c>
      <c r="G371" s="3" t="s">
        <v>61</v>
      </c>
      <c r="H371" s="58" t="str">
        <f t="shared" si="17"/>
        <v>376</v>
      </c>
      <c r="I371" s="59">
        <f>_xlfn.XLOOKUP(H371,'A6.2-Rate Base RCND Plant'!C:C,'A6.2-Rate Base RCND Plant'!F:F,"ERROR")</f>
        <v>0.40359779215499247</v>
      </c>
      <c r="J371" s="3" t="s">
        <v>23</v>
      </c>
      <c r="K371" s="3" t="s">
        <v>24</v>
      </c>
      <c r="L371" s="3" t="s">
        <v>25</v>
      </c>
      <c r="M371" s="4">
        <v>1987</v>
      </c>
      <c r="N371" s="5">
        <v>1030797.64</v>
      </c>
      <c r="O371" s="5"/>
      <c r="P371" s="5">
        <v>835455.09</v>
      </c>
      <c r="Q371" s="58">
        <f t="shared" si="15"/>
        <v>195342.55000000005</v>
      </c>
      <c r="R371" s="3" t="s">
        <v>62</v>
      </c>
      <c r="S371" s="4">
        <v>1688</v>
      </c>
      <c r="T371" s="4">
        <v>249</v>
      </c>
      <c r="U371" s="4">
        <v>6.78</v>
      </c>
      <c r="V371" s="5">
        <v>6987897.25</v>
      </c>
      <c r="W371" s="58">
        <f t="shared" si="16"/>
        <v>2820299.9019059436</v>
      </c>
    </row>
    <row r="372" spans="1:23">
      <c r="A372" s="3" t="s">
        <v>17</v>
      </c>
      <c r="B372" s="3" t="s">
        <v>18</v>
      </c>
      <c r="C372" s="3" t="s">
        <v>19</v>
      </c>
      <c r="D372" s="3" t="s">
        <v>20</v>
      </c>
      <c r="E372" s="3" t="s">
        <v>21</v>
      </c>
      <c r="F372" s="70" t="s">
        <v>487</v>
      </c>
      <c r="G372" s="3" t="s">
        <v>61</v>
      </c>
      <c r="H372" s="58" t="str">
        <f t="shared" si="17"/>
        <v>376</v>
      </c>
      <c r="I372" s="59">
        <f>_xlfn.XLOOKUP(H372,'A6.2-Rate Base RCND Plant'!C:C,'A6.2-Rate Base RCND Plant'!F:F,"ERROR")</f>
        <v>0.40359779215499247</v>
      </c>
      <c r="J372" s="3" t="s">
        <v>23</v>
      </c>
      <c r="K372" s="3" t="s">
        <v>24</v>
      </c>
      <c r="L372" s="3" t="s">
        <v>25</v>
      </c>
      <c r="M372" s="4">
        <v>1997</v>
      </c>
      <c r="N372" s="5">
        <v>1463423.12</v>
      </c>
      <c r="O372" s="5"/>
      <c r="P372" s="5">
        <v>934970.95</v>
      </c>
      <c r="Q372" s="58">
        <f t="shared" si="15"/>
        <v>528452.17000000016</v>
      </c>
      <c r="R372" s="3" t="s">
        <v>62</v>
      </c>
      <c r="S372" s="4">
        <v>1688</v>
      </c>
      <c r="T372" s="4">
        <v>297</v>
      </c>
      <c r="U372" s="4">
        <v>5.68</v>
      </c>
      <c r="V372" s="5">
        <v>8317367.7699999996</v>
      </c>
      <c r="W372" s="58">
        <f t="shared" si="16"/>
        <v>3356871.2685130932</v>
      </c>
    </row>
    <row r="373" spans="1:23">
      <c r="A373" s="3" t="s">
        <v>17</v>
      </c>
      <c r="B373" s="3" t="s">
        <v>18</v>
      </c>
      <c r="C373" s="3" t="s">
        <v>19</v>
      </c>
      <c r="D373" s="3" t="s">
        <v>20</v>
      </c>
      <c r="E373" s="3" t="s">
        <v>21</v>
      </c>
      <c r="F373" s="70" t="s">
        <v>487</v>
      </c>
      <c r="G373" s="3" t="s">
        <v>61</v>
      </c>
      <c r="H373" s="58" t="str">
        <f t="shared" si="17"/>
        <v>376</v>
      </c>
      <c r="I373" s="59">
        <f>_xlfn.XLOOKUP(H373,'A6.2-Rate Base RCND Plant'!C:C,'A6.2-Rate Base RCND Plant'!F:F,"ERROR")</f>
        <v>0.40359779215499247</v>
      </c>
      <c r="J373" s="3" t="s">
        <v>23</v>
      </c>
      <c r="K373" s="3" t="s">
        <v>24</v>
      </c>
      <c r="L373" s="3" t="s">
        <v>25</v>
      </c>
      <c r="M373" s="4">
        <v>1979</v>
      </c>
      <c r="N373" s="5">
        <v>224670.87</v>
      </c>
      <c r="O373" s="5"/>
      <c r="P373" s="5">
        <v>202105.77</v>
      </c>
      <c r="Q373" s="58">
        <f t="shared" si="15"/>
        <v>22565.100000000006</v>
      </c>
      <c r="R373" s="3" t="s">
        <v>62</v>
      </c>
      <c r="S373" s="4">
        <v>1688</v>
      </c>
      <c r="T373" s="4">
        <v>189</v>
      </c>
      <c r="U373" s="4">
        <v>8.93</v>
      </c>
      <c r="V373" s="5">
        <v>2006584.28</v>
      </c>
      <c r="W373" s="58">
        <f t="shared" si="16"/>
        <v>809852.98518091522</v>
      </c>
    </row>
    <row r="374" spans="1:23">
      <c r="A374" s="3" t="s">
        <v>17</v>
      </c>
      <c r="B374" s="3" t="s">
        <v>18</v>
      </c>
      <c r="C374" s="3" t="s">
        <v>19</v>
      </c>
      <c r="D374" s="3" t="s">
        <v>20</v>
      </c>
      <c r="E374" s="3" t="s">
        <v>21</v>
      </c>
      <c r="F374" s="70" t="s">
        <v>487</v>
      </c>
      <c r="G374" s="3" t="s">
        <v>61</v>
      </c>
      <c r="H374" s="58" t="str">
        <f t="shared" si="17"/>
        <v>376</v>
      </c>
      <c r="I374" s="59">
        <f>_xlfn.XLOOKUP(H374,'A6.2-Rate Base RCND Plant'!C:C,'A6.2-Rate Base RCND Plant'!F:F,"ERROR")</f>
        <v>0.40359779215499247</v>
      </c>
      <c r="J374" s="3" t="s">
        <v>23</v>
      </c>
      <c r="K374" s="3" t="s">
        <v>24</v>
      </c>
      <c r="L374" s="3" t="s">
        <v>25</v>
      </c>
      <c r="M374" s="4">
        <v>1993</v>
      </c>
      <c r="N374" s="5">
        <v>295607.96000000002</v>
      </c>
      <c r="O374" s="5"/>
      <c r="P374" s="5">
        <v>211543.48</v>
      </c>
      <c r="Q374" s="58">
        <f t="shared" si="15"/>
        <v>84064.48000000001</v>
      </c>
      <c r="R374" s="3" t="s">
        <v>62</v>
      </c>
      <c r="S374" s="4">
        <v>1688</v>
      </c>
      <c r="T374" s="4">
        <v>286</v>
      </c>
      <c r="U374" s="4">
        <v>5.9</v>
      </c>
      <c r="V374" s="5">
        <v>1744707.12</v>
      </c>
      <c r="W374" s="58">
        <f t="shared" si="16"/>
        <v>704159.94158909551</v>
      </c>
    </row>
    <row r="375" spans="1:23">
      <c r="A375" s="3" t="s">
        <v>17</v>
      </c>
      <c r="B375" s="3" t="s">
        <v>18</v>
      </c>
      <c r="C375" s="3" t="s">
        <v>19</v>
      </c>
      <c r="D375" s="3" t="s">
        <v>20</v>
      </c>
      <c r="E375" s="3" t="s">
        <v>21</v>
      </c>
      <c r="F375" s="70" t="s">
        <v>487</v>
      </c>
      <c r="G375" s="3" t="s">
        <v>61</v>
      </c>
      <c r="H375" s="58" t="str">
        <f t="shared" si="17"/>
        <v>376</v>
      </c>
      <c r="I375" s="59">
        <f>_xlfn.XLOOKUP(H375,'A6.2-Rate Base RCND Plant'!C:C,'A6.2-Rate Base RCND Plant'!F:F,"ERROR")</f>
        <v>0.40359779215499247</v>
      </c>
      <c r="J375" s="3" t="s">
        <v>23</v>
      </c>
      <c r="K375" s="3" t="s">
        <v>24</v>
      </c>
      <c r="L375" s="3" t="s">
        <v>25</v>
      </c>
      <c r="M375" s="4">
        <v>1955</v>
      </c>
      <c r="N375" s="5">
        <v>21769.79</v>
      </c>
      <c r="O375" s="5"/>
      <c r="P375" s="5">
        <v>21585.31</v>
      </c>
      <c r="Q375" s="58">
        <f t="shared" si="15"/>
        <v>184.47999999999956</v>
      </c>
      <c r="R375" s="3" t="s">
        <v>62</v>
      </c>
      <c r="S375" s="4">
        <v>1688</v>
      </c>
      <c r="T375" s="4">
        <v>64</v>
      </c>
      <c r="U375" s="4">
        <v>26.38</v>
      </c>
      <c r="V375" s="5">
        <v>574178.21</v>
      </c>
      <c r="W375" s="58">
        <f t="shared" si="16"/>
        <v>231737.05785950561</v>
      </c>
    </row>
    <row r="376" spans="1:23">
      <c r="A376" s="3" t="s">
        <v>17</v>
      </c>
      <c r="B376" s="3" t="s">
        <v>18</v>
      </c>
      <c r="C376" s="3" t="s">
        <v>19</v>
      </c>
      <c r="D376" s="3" t="s">
        <v>20</v>
      </c>
      <c r="E376" s="3" t="s">
        <v>21</v>
      </c>
      <c r="F376" s="70" t="s">
        <v>487</v>
      </c>
      <c r="G376" s="3" t="s">
        <v>61</v>
      </c>
      <c r="H376" s="58" t="str">
        <f t="shared" si="17"/>
        <v>376</v>
      </c>
      <c r="I376" s="59">
        <f>_xlfn.XLOOKUP(H376,'A6.2-Rate Base RCND Plant'!C:C,'A6.2-Rate Base RCND Plant'!F:F,"ERROR")</f>
        <v>0.40359779215499247</v>
      </c>
      <c r="J376" s="3" t="s">
        <v>23</v>
      </c>
      <c r="K376" s="3" t="s">
        <v>24</v>
      </c>
      <c r="L376" s="3" t="s">
        <v>25</v>
      </c>
      <c r="M376" s="4">
        <v>1975</v>
      </c>
      <c r="N376" s="5">
        <v>324660.8</v>
      </c>
      <c r="O376" s="5"/>
      <c r="P376" s="5">
        <v>302082.65000000002</v>
      </c>
      <c r="Q376" s="58">
        <f t="shared" si="15"/>
        <v>22578.149999999965</v>
      </c>
      <c r="R376" s="3" t="s">
        <v>62</v>
      </c>
      <c r="S376" s="4">
        <v>1688</v>
      </c>
      <c r="T376" s="4">
        <v>159</v>
      </c>
      <c r="U376" s="4">
        <v>10.62</v>
      </c>
      <c r="V376" s="5">
        <v>3446713.4</v>
      </c>
      <c r="W376" s="58">
        <f t="shared" si="16"/>
        <v>1391085.9184310273</v>
      </c>
    </row>
    <row r="377" spans="1:23">
      <c r="A377" s="3" t="s">
        <v>17</v>
      </c>
      <c r="B377" s="3" t="s">
        <v>18</v>
      </c>
      <c r="C377" s="3" t="s">
        <v>19</v>
      </c>
      <c r="D377" s="3" t="s">
        <v>20</v>
      </c>
      <c r="E377" s="3" t="s">
        <v>21</v>
      </c>
      <c r="F377" s="70" t="s">
        <v>487</v>
      </c>
      <c r="G377" s="3" t="s">
        <v>61</v>
      </c>
      <c r="H377" s="58" t="str">
        <f t="shared" si="17"/>
        <v>376</v>
      </c>
      <c r="I377" s="59">
        <f>_xlfn.XLOOKUP(H377,'A6.2-Rate Base RCND Plant'!C:C,'A6.2-Rate Base RCND Plant'!F:F,"ERROR")</f>
        <v>0.40359779215499247</v>
      </c>
      <c r="J377" s="3" t="s">
        <v>23</v>
      </c>
      <c r="K377" s="3" t="s">
        <v>24</v>
      </c>
      <c r="L377" s="3" t="s">
        <v>25</v>
      </c>
      <c r="M377" s="4">
        <v>2004</v>
      </c>
      <c r="N377" s="5">
        <v>6268607.4400000004</v>
      </c>
      <c r="O377" s="5"/>
      <c r="P377" s="5">
        <v>3033930.59</v>
      </c>
      <c r="Q377" s="58">
        <f t="shared" si="15"/>
        <v>3234676.8500000006</v>
      </c>
      <c r="R377" s="3" t="s">
        <v>62</v>
      </c>
      <c r="S377" s="4">
        <v>1688</v>
      </c>
      <c r="T377" s="4">
        <v>339</v>
      </c>
      <c r="U377" s="4">
        <v>4.9800000000000004</v>
      </c>
      <c r="V377" s="5">
        <v>31213596.93</v>
      </c>
      <c r="W377" s="58">
        <f t="shared" si="16"/>
        <v>12597738.806163851</v>
      </c>
    </row>
    <row r="378" spans="1:23">
      <c r="A378" s="3" t="s">
        <v>17</v>
      </c>
      <c r="B378" s="3" t="s">
        <v>18</v>
      </c>
      <c r="C378" s="3" t="s">
        <v>19</v>
      </c>
      <c r="D378" s="3" t="s">
        <v>20</v>
      </c>
      <c r="E378" s="3" t="s">
        <v>21</v>
      </c>
      <c r="F378" s="70" t="s">
        <v>487</v>
      </c>
      <c r="G378" s="3" t="s">
        <v>55</v>
      </c>
      <c r="H378" s="58" t="str">
        <f t="shared" si="17"/>
        <v>379</v>
      </c>
      <c r="I378" s="59">
        <f>_xlfn.XLOOKUP(H378,'A6.2-Rate Base RCND Plant'!C:C,'A6.2-Rate Base RCND Plant'!F:F,"ERROR")</f>
        <v>0.3380707986361931</v>
      </c>
      <c r="J378" s="3" t="s">
        <v>23</v>
      </c>
      <c r="K378" s="3" t="s">
        <v>24</v>
      </c>
      <c r="L378" s="3" t="s">
        <v>25</v>
      </c>
      <c r="M378" s="4">
        <v>1970</v>
      </c>
      <c r="N378" s="5">
        <v>382.72</v>
      </c>
      <c r="O378" s="5"/>
      <c r="P378" s="5">
        <v>299.82</v>
      </c>
      <c r="Q378" s="58">
        <f t="shared" si="15"/>
        <v>82.900000000000034</v>
      </c>
      <c r="R378" s="3" t="s">
        <v>56</v>
      </c>
      <c r="S378" s="4">
        <v>1223</v>
      </c>
      <c r="T378" s="4">
        <v>83</v>
      </c>
      <c r="U378" s="4">
        <v>14.73</v>
      </c>
      <c r="V378" s="5">
        <v>5639.36</v>
      </c>
      <c r="W378" s="58">
        <f t="shared" si="16"/>
        <v>1906.5029389970018</v>
      </c>
    </row>
    <row r="379" spans="1:23">
      <c r="A379" s="3" t="s">
        <v>17</v>
      </c>
      <c r="B379" s="3" t="s">
        <v>18</v>
      </c>
      <c r="C379" s="3" t="s">
        <v>19</v>
      </c>
      <c r="D379" s="3" t="s">
        <v>20</v>
      </c>
      <c r="E379" s="3" t="s">
        <v>21</v>
      </c>
      <c r="F379" s="70" t="s">
        <v>487</v>
      </c>
      <c r="G379" s="3" t="s">
        <v>46</v>
      </c>
      <c r="H379" s="58" t="str">
        <f t="shared" si="17"/>
        <v>380</v>
      </c>
      <c r="I379" s="59">
        <f>_xlfn.XLOOKUP(H379,'A6.2-Rate Base RCND Plant'!C:C,'A6.2-Rate Base RCND Plant'!F:F,"ERROR")</f>
        <v>0.41926855566498139</v>
      </c>
      <c r="J379" s="3" t="s">
        <v>23</v>
      </c>
      <c r="K379" s="3" t="s">
        <v>24</v>
      </c>
      <c r="L379" s="3" t="s">
        <v>25</v>
      </c>
      <c r="M379" s="4">
        <v>1980</v>
      </c>
      <c r="N379" s="5">
        <v>149936.5</v>
      </c>
      <c r="O379" s="5"/>
      <c r="P379" s="5">
        <v>149123.57</v>
      </c>
      <c r="Q379" s="58">
        <f t="shared" si="15"/>
        <v>812.92999999999302</v>
      </c>
      <c r="R379" s="3" t="s">
        <v>47</v>
      </c>
      <c r="S379" s="4">
        <v>1036</v>
      </c>
      <c r="T379" s="4">
        <v>192</v>
      </c>
      <c r="U379" s="4">
        <v>5.4</v>
      </c>
      <c r="V379" s="5">
        <v>809032.36</v>
      </c>
      <c r="W379" s="58">
        <f t="shared" si="16"/>
        <v>339201.82906343124</v>
      </c>
    </row>
    <row r="380" spans="1:23">
      <c r="A380" s="3" t="s">
        <v>17</v>
      </c>
      <c r="B380" s="3" t="s">
        <v>18</v>
      </c>
      <c r="C380" s="3" t="s">
        <v>19</v>
      </c>
      <c r="D380" s="3" t="s">
        <v>20</v>
      </c>
      <c r="E380" s="3" t="s">
        <v>21</v>
      </c>
      <c r="F380" s="70" t="s">
        <v>487</v>
      </c>
      <c r="G380" s="3" t="s">
        <v>61</v>
      </c>
      <c r="H380" s="58" t="str">
        <f t="shared" si="17"/>
        <v>376</v>
      </c>
      <c r="I380" s="59">
        <f>_xlfn.XLOOKUP(H380,'A6.2-Rate Base RCND Plant'!C:C,'A6.2-Rate Base RCND Plant'!F:F,"ERROR")</f>
        <v>0.40359779215499247</v>
      </c>
      <c r="J380" s="3" t="s">
        <v>23</v>
      </c>
      <c r="K380" s="3" t="s">
        <v>24</v>
      </c>
      <c r="L380" s="3" t="s">
        <v>25</v>
      </c>
      <c r="M380" s="4">
        <v>2000</v>
      </c>
      <c r="N380" s="5">
        <v>20694602.120000001</v>
      </c>
      <c r="O380" s="5"/>
      <c r="P380" s="5">
        <v>11903367.720000001</v>
      </c>
      <c r="Q380" s="58">
        <f t="shared" si="15"/>
        <v>8791234.4000000004</v>
      </c>
      <c r="R380" s="3" t="s">
        <v>62</v>
      </c>
      <c r="S380" s="4">
        <v>1688</v>
      </c>
      <c r="T380" s="4">
        <v>310</v>
      </c>
      <c r="U380" s="4">
        <v>5.45</v>
      </c>
      <c r="V380" s="5">
        <v>112685446.38</v>
      </c>
      <c r="W380" s="58">
        <f t="shared" si="16"/>
        <v>45479597.36696779</v>
      </c>
    </row>
    <row r="381" spans="1:23">
      <c r="A381" s="3" t="s">
        <v>17</v>
      </c>
      <c r="B381" s="3" t="s">
        <v>18</v>
      </c>
      <c r="C381" s="3" t="s">
        <v>19</v>
      </c>
      <c r="D381" s="3" t="s">
        <v>20</v>
      </c>
      <c r="E381" s="3" t="s">
        <v>21</v>
      </c>
      <c r="F381" s="70" t="s">
        <v>487</v>
      </c>
      <c r="G381" s="3" t="s">
        <v>55</v>
      </c>
      <c r="H381" s="58" t="str">
        <f t="shared" si="17"/>
        <v>379</v>
      </c>
      <c r="I381" s="59">
        <f>_xlfn.XLOOKUP(H381,'A6.2-Rate Base RCND Plant'!C:C,'A6.2-Rate Base RCND Plant'!F:F,"ERROR")</f>
        <v>0.3380707986361931</v>
      </c>
      <c r="J381" s="3" t="s">
        <v>23</v>
      </c>
      <c r="K381" s="3" t="s">
        <v>24</v>
      </c>
      <c r="L381" s="3" t="s">
        <v>25</v>
      </c>
      <c r="M381" s="4">
        <v>1986</v>
      </c>
      <c r="N381" s="5">
        <v>4790.84</v>
      </c>
      <c r="O381" s="5"/>
      <c r="P381" s="5">
        <v>2990.29</v>
      </c>
      <c r="Q381" s="58">
        <f t="shared" si="15"/>
        <v>1800.5500000000002</v>
      </c>
      <c r="R381" s="3" t="s">
        <v>56</v>
      </c>
      <c r="S381" s="4">
        <v>1223</v>
      </c>
      <c r="T381" s="4">
        <v>243</v>
      </c>
      <c r="U381" s="4">
        <v>5.03</v>
      </c>
      <c r="V381" s="5">
        <v>24111.919999999998</v>
      </c>
      <c r="W381" s="58">
        <f t="shared" si="16"/>
        <v>8151.5360510519968</v>
      </c>
    </row>
    <row r="382" spans="1:23">
      <c r="A382" s="3" t="s">
        <v>17</v>
      </c>
      <c r="B382" s="3" t="s">
        <v>18</v>
      </c>
      <c r="C382" s="3" t="s">
        <v>19</v>
      </c>
      <c r="D382" s="3" t="s">
        <v>20</v>
      </c>
      <c r="E382" s="3" t="s">
        <v>21</v>
      </c>
      <c r="F382" s="70" t="s">
        <v>487</v>
      </c>
      <c r="G382" s="3" t="s">
        <v>55</v>
      </c>
      <c r="H382" s="58" t="str">
        <f t="shared" si="17"/>
        <v>379</v>
      </c>
      <c r="I382" s="59">
        <f>_xlfn.XLOOKUP(H382,'A6.2-Rate Base RCND Plant'!C:C,'A6.2-Rate Base RCND Plant'!F:F,"ERROR")</f>
        <v>0.3380707986361931</v>
      </c>
      <c r="J382" s="3" t="s">
        <v>23</v>
      </c>
      <c r="K382" s="3" t="s">
        <v>24</v>
      </c>
      <c r="L382" s="3" t="s">
        <v>25</v>
      </c>
      <c r="M382" s="4">
        <v>1989</v>
      </c>
      <c r="N382" s="5">
        <v>106209.85</v>
      </c>
      <c r="O382" s="5"/>
      <c r="P382" s="5">
        <v>62386.53</v>
      </c>
      <c r="Q382" s="58">
        <f t="shared" si="15"/>
        <v>43823.320000000007</v>
      </c>
      <c r="R382" s="3" t="s">
        <v>56</v>
      </c>
      <c r="S382" s="4">
        <v>1223</v>
      </c>
      <c r="T382" s="4">
        <v>280</v>
      </c>
      <c r="U382" s="4">
        <v>4.37</v>
      </c>
      <c r="V382" s="5">
        <v>463909.45</v>
      </c>
      <c r="W382" s="58">
        <f t="shared" si="16"/>
        <v>156834.23825637711</v>
      </c>
    </row>
    <row r="383" spans="1:23">
      <c r="A383" s="3" t="s">
        <v>17</v>
      </c>
      <c r="B383" s="3" t="s">
        <v>18</v>
      </c>
      <c r="C383" s="3" t="s">
        <v>19</v>
      </c>
      <c r="D383" s="3" t="s">
        <v>20</v>
      </c>
      <c r="E383" s="3" t="s">
        <v>21</v>
      </c>
      <c r="F383" s="70" t="s">
        <v>487</v>
      </c>
      <c r="G383" s="3" t="s">
        <v>46</v>
      </c>
      <c r="H383" s="58" t="str">
        <f t="shared" si="17"/>
        <v>380</v>
      </c>
      <c r="I383" s="59">
        <f>_xlfn.XLOOKUP(H383,'A6.2-Rate Base RCND Plant'!C:C,'A6.2-Rate Base RCND Plant'!F:F,"ERROR")</f>
        <v>0.41926855566498139</v>
      </c>
      <c r="J383" s="3" t="s">
        <v>23</v>
      </c>
      <c r="K383" s="3" t="s">
        <v>24</v>
      </c>
      <c r="L383" s="3" t="s">
        <v>25</v>
      </c>
      <c r="M383" s="4">
        <v>1994</v>
      </c>
      <c r="N383" s="5">
        <v>2783360.97</v>
      </c>
      <c r="O383" s="5"/>
      <c r="P383" s="5">
        <v>2565127.0299999998</v>
      </c>
      <c r="Q383" s="58">
        <f t="shared" si="15"/>
        <v>218233.94000000041</v>
      </c>
      <c r="R383" s="3" t="s">
        <v>47</v>
      </c>
      <c r="S383" s="4">
        <v>1036</v>
      </c>
      <c r="T383" s="4">
        <v>288</v>
      </c>
      <c r="U383" s="4">
        <v>3.6</v>
      </c>
      <c r="V383" s="5">
        <v>10012367.93</v>
      </c>
      <c r="W383" s="58">
        <f t="shared" si="16"/>
        <v>4197871.0407974795</v>
      </c>
    </row>
    <row r="384" spans="1:23">
      <c r="A384" s="3" t="s">
        <v>17</v>
      </c>
      <c r="B384" s="3" t="s">
        <v>18</v>
      </c>
      <c r="C384" s="3" t="s">
        <v>19</v>
      </c>
      <c r="D384" s="3" t="s">
        <v>20</v>
      </c>
      <c r="E384" s="3" t="s">
        <v>21</v>
      </c>
      <c r="F384" s="70" t="s">
        <v>487</v>
      </c>
      <c r="G384" s="3" t="s">
        <v>46</v>
      </c>
      <c r="H384" s="58" t="str">
        <f t="shared" si="17"/>
        <v>380</v>
      </c>
      <c r="I384" s="59">
        <f>_xlfn.XLOOKUP(H384,'A6.2-Rate Base RCND Plant'!C:C,'A6.2-Rate Base RCND Plant'!F:F,"ERROR")</f>
        <v>0.41926855566498139</v>
      </c>
      <c r="J384" s="3" t="s">
        <v>23</v>
      </c>
      <c r="K384" s="3" t="s">
        <v>24</v>
      </c>
      <c r="L384" s="3" t="s">
        <v>25</v>
      </c>
      <c r="M384" s="4">
        <v>1973</v>
      </c>
      <c r="N384" s="5">
        <v>147681.64000000001</v>
      </c>
      <c r="O384" s="5"/>
      <c r="P384" s="5">
        <v>147530.07</v>
      </c>
      <c r="Q384" s="58">
        <f t="shared" si="15"/>
        <v>151.57000000000698</v>
      </c>
      <c r="R384" s="3" t="s">
        <v>47</v>
      </c>
      <c r="S384" s="4">
        <v>1036</v>
      </c>
      <c r="T384" s="4">
        <v>100</v>
      </c>
      <c r="U384" s="4">
        <v>10.36</v>
      </c>
      <c r="V384" s="5">
        <v>1529981.79</v>
      </c>
      <c r="W384" s="58">
        <f t="shared" si="16"/>
        <v>641473.25528702291</v>
      </c>
    </row>
    <row r="385" spans="1:23">
      <c r="A385" s="3" t="s">
        <v>17</v>
      </c>
      <c r="B385" s="3" t="s">
        <v>18</v>
      </c>
      <c r="C385" s="3" t="s">
        <v>19</v>
      </c>
      <c r="D385" s="3" t="s">
        <v>20</v>
      </c>
      <c r="E385" s="3" t="s">
        <v>21</v>
      </c>
      <c r="F385" s="70" t="s">
        <v>487</v>
      </c>
      <c r="G385" s="3" t="s">
        <v>55</v>
      </c>
      <c r="H385" s="58" t="str">
        <f t="shared" si="17"/>
        <v>379</v>
      </c>
      <c r="I385" s="59">
        <f>_xlfn.XLOOKUP(H385,'A6.2-Rate Base RCND Plant'!C:C,'A6.2-Rate Base RCND Plant'!F:F,"ERROR")</f>
        <v>0.3380707986361931</v>
      </c>
      <c r="J385" s="3" t="s">
        <v>23</v>
      </c>
      <c r="K385" s="3" t="s">
        <v>24</v>
      </c>
      <c r="L385" s="3" t="s">
        <v>25</v>
      </c>
      <c r="M385" s="4">
        <v>2006</v>
      </c>
      <c r="N385" s="5">
        <v>21174.67</v>
      </c>
      <c r="O385" s="5"/>
      <c r="P385" s="5">
        <v>7275.17</v>
      </c>
      <c r="Q385" s="58">
        <f t="shared" si="15"/>
        <v>13899.499999999998</v>
      </c>
      <c r="R385" s="3" t="s">
        <v>56</v>
      </c>
      <c r="S385" s="4">
        <v>1223</v>
      </c>
      <c r="T385" s="4">
        <v>504</v>
      </c>
      <c r="U385" s="4">
        <v>2.4300000000000002</v>
      </c>
      <c r="V385" s="5">
        <v>51382.19</v>
      </c>
      <c r="W385" s="58">
        <f t="shared" si="16"/>
        <v>17370.818008976617</v>
      </c>
    </row>
    <row r="386" spans="1:23">
      <c r="A386" s="3" t="s">
        <v>17</v>
      </c>
      <c r="B386" s="3" t="s">
        <v>18</v>
      </c>
      <c r="C386" s="3" t="s">
        <v>19</v>
      </c>
      <c r="D386" s="3" t="s">
        <v>20</v>
      </c>
      <c r="E386" s="3" t="s">
        <v>21</v>
      </c>
      <c r="F386" s="70" t="s">
        <v>487</v>
      </c>
      <c r="G386" s="3" t="s">
        <v>46</v>
      </c>
      <c r="H386" s="58" t="str">
        <f t="shared" si="17"/>
        <v>380</v>
      </c>
      <c r="I386" s="59">
        <f>_xlfn.XLOOKUP(H386,'A6.2-Rate Base RCND Plant'!C:C,'A6.2-Rate Base RCND Plant'!F:F,"ERROR")</f>
        <v>0.41926855566498139</v>
      </c>
      <c r="J386" s="3" t="s">
        <v>23</v>
      </c>
      <c r="K386" s="3" t="s">
        <v>24</v>
      </c>
      <c r="L386" s="3" t="s">
        <v>25</v>
      </c>
      <c r="M386" s="4">
        <v>1976</v>
      </c>
      <c r="N386" s="5">
        <v>14133.4</v>
      </c>
      <c r="O386" s="5"/>
      <c r="P386" s="5">
        <v>14103.02</v>
      </c>
      <c r="Q386" s="58">
        <f t="shared" ref="Q386:Q449" si="18">N386-P386</f>
        <v>30.3799999999992</v>
      </c>
      <c r="R386" s="3" t="s">
        <v>47</v>
      </c>
      <c r="S386" s="4">
        <v>1036</v>
      </c>
      <c r="T386" s="4">
        <v>138</v>
      </c>
      <c r="U386" s="4">
        <v>7.51</v>
      </c>
      <c r="V386" s="5">
        <v>106102.92</v>
      </c>
      <c r="W386" s="58">
        <f t="shared" ref="W386:W449" si="19">I386*V386</f>
        <v>44485.618020237067</v>
      </c>
    </row>
    <row r="387" spans="1:23">
      <c r="A387" s="3" t="s">
        <v>17</v>
      </c>
      <c r="B387" s="3" t="s">
        <v>18</v>
      </c>
      <c r="C387" s="3" t="s">
        <v>19</v>
      </c>
      <c r="D387" s="3" t="s">
        <v>20</v>
      </c>
      <c r="E387" s="3" t="s">
        <v>21</v>
      </c>
      <c r="F387" s="70" t="s">
        <v>487</v>
      </c>
      <c r="G387" s="3" t="s">
        <v>61</v>
      </c>
      <c r="H387" s="58" t="str">
        <f t="shared" ref="H387:H450" si="20">MID(G387,2,3)</f>
        <v>376</v>
      </c>
      <c r="I387" s="59">
        <f>_xlfn.XLOOKUP(H387,'A6.2-Rate Base RCND Plant'!C:C,'A6.2-Rate Base RCND Plant'!F:F,"ERROR")</f>
        <v>0.40359779215499247</v>
      </c>
      <c r="J387" s="3" t="s">
        <v>23</v>
      </c>
      <c r="K387" s="3" t="s">
        <v>24</v>
      </c>
      <c r="L387" s="3" t="s">
        <v>25</v>
      </c>
      <c r="M387" s="4">
        <v>1959</v>
      </c>
      <c r="N387" s="5">
        <v>147213.72</v>
      </c>
      <c r="O387" s="5"/>
      <c r="P387" s="5">
        <v>145281.85999999999</v>
      </c>
      <c r="Q387" s="58">
        <f t="shared" si="18"/>
        <v>1931.8600000000151</v>
      </c>
      <c r="R387" s="3" t="s">
        <v>62</v>
      </c>
      <c r="S387" s="4">
        <v>1688</v>
      </c>
      <c r="T387" s="4">
        <v>76</v>
      </c>
      <c r="U387" s="4">
        <v>22.21</v>
      </c>
      <c r="V387" s="5">
        <v>3269694.2</v>
      </c>
      <c r="W387" s="58">
        <f t="shared" si="19"/>
        <v>1319641.3601419844</v>
      </c>
    </row>
    <row r="388" spans="1:23">
      <c r="A388" s="3" t="s">
        <v>17</v>
      </c>
      <c r="B388" s="3" t="s">
        <v>18</v>
      </c>
      <c r="C388" s="3" t="s">
        <v>19</v>
      </c>
      <c r="D388" s="3" t="s">
        <v>20</v>
      </c>
      <c r="E388" s="3" t="s">
        <v>21</v>
      </c>
      <c r="F388" s="70" t="s">
        <v>487</v>
      </c>
      <c r="G388" s="3" t="s">
        <v>39</v>
      </c>
      <c r="H388" s="58" t="str">
        <f t="shared" si="20"/>
        <v>378</v>
      </c>
      <c r="I388" s="59">
        <f>_xlfn.XLOOKUP(H388,'A6.2-Rate Base RCND Plant'!C:C,'A6.2-Rate Base RCND Plant'!F:F,"ERROR")</f>
        <v>0.46834496815577242</v>
      </c>
      <c r="J388" s="3" t="s">
        <v>23</v>
      </c>
      <c r="K388" s="3" t="s">
        <v>24</v>
      </c>
      <c r="L388" s="3" t="s">
        <v>25</v>
      </c>
      <c r="M388" s="4">
        <v>1988</v>
      </c>
      <c r="N388" s="5">
        <v>48654.879999999997</v>
      </c>
      <c r="O388" s="5"/>
      <c r="P388" s="5">
        <v>42728.03</v>
      </c>
      <c r="Q388" s="58">
        <f t="shared" si="18"/>
        <v>5926.8499999999985</v>
      </c>
      <c r="R388" s="3" t="s">
        <v>40</v>
      </c>
      <c r="S388" s="4">
        <v>1184</v>
      </c>
      <c r="T388" s="4">
        <v>269</v>
      </c>
      <c r="U388" s="4">
        <v>4.4000000000000004</v>
      </c>
      <c r="V388" s="5">
        <v>214153.82</v>
      </c>
      <c r="W388" s="58">
        <f t="shared" si="19"/>
        <v>100297.86400833703</v>
      </c>
    </row>
    <row r="389" spans="1:23">
      <c r="A389" s="3" t="s">
        <v>17</v>
      </c>
      <c r="B389" s="3" t="s">
        <v>18</v>
      </c>
      <c r="C389" s="3" t="s">
        <v>19</v>
      </c>
      <c r="D389" s="3" t="s">
        <v>20</v>
      </c>
      <c r="E389" s="3" t="s">
        <v>21</v>
      </c>
      <c r="F389" s="70" t="s">
        <v>487</v>
      </c>
      <c r="G389" s="3" t="s">
        <v>39</v>
      </c>
      <c r="H389" s="58" t="str">
        <f t="shared" si="20"/>
        <v>378</v>
      </c>
      <c r="I389" s="59">
        <f>_xlfn.XLOOKUP(H389,'A6.2-Rate Base RCND Plant'!C:C,'A6.2-Rate Base RCND Plant'!F:F,"ERROR")</f>
        <v>0.46834496815577242</v>
      </c>
      <c r="J389" s="3" t="s">
        <v>23</v>
      </c>
      <c r="K389" s="3" t="s">
        <v>24</v>
      </c>
      <c r="L389" s="3" t="s">
        <v>25</v>
      </c>
      <c r="M389" s="4">
        <v>1969</v>
      </c>
      <c r="N389" s="5">
        <v>6258.38</v>
      </c>
      <c r="O389" s="5"/>
      <c r="P389" s="5">
        <v>6136.07</v>
      </c>
      <c r="Q389" s="58">
        <f t="shared" si="18"/>
        <v>122.3100000000004</v>
      </c>
      <c r="R389" s="3" t="s">
        <v>40</v>
      </c>
      <c r="S389" s="4">
        <v>1184</v>
      </c>
      <c r="T389" s="4">
        <v>76</v>
      </c>
      <c r="U389" s="4">
        <v>15.58</v>
      </c>
      <c r="V389" s="5">
        <v>97498.97</v>
      </c>
      <c r="W389" s="58">
        <f t="shared" si="19"/>
        <v>45663.151999870614</v>
      </c>
    </row>
    <row r="390" spans="1:23">
      <c r="A390" s="3" t="s">
        <v>17</v>
      </c>
      <c r="B390" s="3" t="s">
        <v>18</v>
      </c>
      <c r="C390" s="3" t="s">
        <v>19</v>
      </c>
      <c r="D390" s="3" t="s">
        <v>20</v>
      </c>
      <c r="E390" s="3" t="s">
        <v>21</v>
      </c>
      <c r="F390" s="70" t="s">
        <v>487</v>
      </c>
      <c r="G390" s="3" t="s">
        <v>39</v>
      </c>
      <c r="H390" s="58" t="str">
        <f t="shared" si="20"/>
        <v>378</v>
      </c>
      <c r="I390" s="59">
        <f>_xlfn.XLOOKUP(H390,'A6.2-Rate Base RCND Plant'!C:C,'A6.2-Rate Base RCND Plant'!F:F,"ERROR")</f>
        <v>0.46834496815577242</v>
      </c>
      <c r="J390" s="3" t="s">
        <v>23</v>
      </c>
      <c r="K390" s="3" t="s">
        <v>24</v>
      </c>
      <c r="L390" s="3" t="s">
        <v>25</v>
      </c>
      <c r="M390" s="4">
        <v>1965</v>
      </c>
      <c r="N390" s="5">
        <v>46.86</v>
      </c>
      <c r="O390" s="5"/>
      <c r="P390" s="5">
        <v>46.24</v>
      </c>
      <c r="Q390" s="58">
        <f t="shared" si="18"/>
        <v>0.61999999999999744</v>
      </c>
      <c r="R390" s="3" t="s">
        <v>40</v>
      </c>
      <c r="S390" s="4">
        <v>1184</v>
      </c>
      <c r="T390" s="4">
        <v>68</v>
      </c>
      <c r="U390" s="4">
        <v>17.41</v>
      </c>
      <c r="V390" s="5">
        <v>815.92</v>
      </c>
      <c r="W390" s="58">
        <f t="shared" si="19"/>
        <v>382.13202641765781</v>
      </c>
    </row>
    <row r="391" spans="1:23">
      <c r="A391" s="3" t="s">
        <v>17</v>
      </c>
      <c r="B391" s="3" t="s">
        <v>18</v>
      </c>
      <c r="C391" s="3" t="s">
        <v>19</v>
      </c>
      <c r="D391" s="3" t="s">
        <v>20</v>
      </c>
      <c r="E391" s="3" t="s">
        <v>21</v>
      </c>
      <c r="F391" s="70" t="s">
        <v>487</v>
      </c>
      <c r="G391" s="3" t="s">
        <v>63</v>
      </c>
      <c r="H391" s="58" t="str">
        <f t="shared" si="20"/>
        <v>383</v>
      </c>
      <c r="I391" s="59">
        <f>_xlfn.XLOOKUP(H391,'A6.2-Rate Base RCND Plant'!C:C,'A6.2-Rate Base RCND Plant'!F:F,"ERROR")</f>
        <v>0.50413956378429226</v>
      </c>
      <c r="J391" s="3" t="s">
        <v>23</v>
      </c>
      <c r="K391" s="3" t="s">
        <v>24</v>
      </c>
      <c r="L391" s="3" t="s">
        <v>25</v>
      </c>
      <c r="M391" s="4">
        <v>1991</v>
      </c>
      <c r="N391" s="5">
        <v>58310.36</v>
      </c>
      <c r="O391" s="5"/>
      <c r="P391" s="5">
        <v>52198.34</v>
      </c>
      <c r="Q391" s="58">
        <f t="shared" si="18"/>
        <v>6112.0200000000041</v>
      </c>
      <c r="R391" s="3" t="s">
        <v>64</v>
      </c>
      <c r="S391" s="4">
        <v>954</v>
      </c>
      <c r="T391" s="4">
        <v>286</v>
      </c>
      <c r="U391" s="4">
        <v>3.34</v>
      </c>
      <c r="V391" s="5">
        <v>194503.79</v>
      </c>
      <c r="W391" s="58">
        <f t="shared" si="19"/>
        <v>98057.055844991584</v>
      </c>
    </row>
    <row r="392" spans="1:23">
      <c r="A392" s="3" t="s">
        <v>17</v>
      </c>
      <c r="B392" s="3" t="s">
        <v>18</v>
      </c>
      <c r="C392" s="3" t="s">
        <v>19</v>
      </c>
      <c r="D392" s="3" t="s">
        <v>20</v>
      </c>
      <c r="E392" s="3" t="s">
        <v>21</v>
      </c>
      <c r="F392" s="70" t="s">
        <v>487</v>
      </c>
      <c r="G392" s="3" t="s">
        <v>39</v>
      </c>
      <c r="H392" s="58" t="str">
        <f t="shared" si="20"/>
        <v>378</v>
      </c>
      <c r="I392" s="59">
        <f>_xlfn.XLOOKUP(H392,'A6.2-Rate Base RCND Plant'!C:C,'A6.2-Rate Base RCND Plant'!F:F,"ERROR")</f>
        <v>0.46834496815577242</v>
      </c>
      <c r="J392" s="3" t="s">
        <v>23</v>
      </c>
      <c r="K392" s="3" t="s">
        <v>24</v>
      </c>
      <c r="L392" s="3" t="s">
        <v>25</v>
      </c>
      <c r="M392" s="4">
        <v>1974</v>
      </c>
      <c r="N392" s="5">
        <v>3382.01</v>
      </c>
      <c r="O392" s="5"/>
      <c r="P392" s="5">
        <v>3276.51</v>
      </c>
      <c r="Q392" s="58">
        <f t="shared" si="18"/>
        <v>105.5</v>
      </c>
      <c r="R392" s="3" t="s">
        <v>40</v>
      </c>
      <c r="S392" s="4">
        <v>1184</v>
      </c>
      <c r="T392" s="4">
        <v>116</v>
      </c>
      <c r="U392" s="4">
        <v>10.210000000000001</v>
      </c>
      <c r="V392" s="5">
        <v>34519.83</v>
      </c>
      <c r="W392" s="58">
        <f t="shared" si="19"/>
        <v>16167.188682092677</v>
      </c>
    </row>
    <row r="393" spans="1:23">
      <c r="A393" s="3" t="s">
        <v>17</v>
      </c>
      <c r="B393" s="3" t="s">
        <v>18</v>
      </c>
      <c r="C393" s="3" t="s">
        <v>19</v>
      </c>
      <c r="D393" s="3" t="s">
        <v>29</v>
      </c>
      <c r="E393" s="3" t="s">
        <v>21</v>
      </c>
      <c r="F393" s="70" t="s">
        <v>487</v>
      </c>
      <c r="G393" s="3" t="s">
        <v>60</v>
      </c>
      <c r="H393" s="58" t="str">
        <f t="shared" si="20"/>
        <v>394</v>
      </c>
      <c r="I393" s="59">
        <f>_xlfn.XLOOKUP(H393,'A6.2-Rate Base RCND Plant'!C:C,'A6.2-Rate Base RCND Plant'!F:F,"ERROR")</f>
        <v>0.34726061264282393</v>
      </c>
      <c r="J393" s="3" t="s">
        <v>23</v>
      </c>
      <c r="K393" s="3" t="s">
        <v>31</v>
      </c>
      <c r="L393" s="3" t="s">
        <v>32</v>
      </c>
      <c r="M393" s="4">
        <v>2012</v>
      </c>
      <c r="N393" s="5">
        <v>31088.34</v>
      </c>
      <c r="O393" s="5"/>
      <c r="P393" s="5">
        <v>17950.11</v>
      </c>
      <c r="Q393" s="58">
        <f t="shared" si="18"/>
        <v>13138.23</v>
      </c>
      <c r="R393" s="3" t="s">
        <v>36</v>
      </c>
      <c r="S393" s="4">
        <v>1</v>
      </c>
      <c r="T393" s="4">
        <v>1</v>
      </c>
      <c r="U393" s="4">
        <v>1</v>
      </c>
      <c r="V393" s="5">
        <v>31088.34</v>
      </c>
      <c r="W393" s="58">
        <f t="shared" si="19"/>
        <v>10795.755994448409</v>
      </c>
    </row>
    <row r="394" spans="1:23">
      <c r="A394" s="3" t="s">
        <v>17</v>
      </c>
      <c r="B394" s="3" t="s">
        <v>18</v>
      </c>
      <c r="C394" s="3" t="s">
        <v>19</v>
      </c>
      <c r="D394" s="3" t="s">
        <v>20</v>
      </c>
      <c r="E394" s="3" t="s">
        <v>21</v>
      </c>
      <c r="F394" s="70" t="s">
        <v>487</v>
      </c>
      <c r="G394" s="3" t="s">
        <v>61</v>
      </c>
      <c r="H394" s="58" t="str">
        <f t="shared" si="20"/>
        <v>376</v>
      </c>
      <c r="I394" s="59">
        <f>_xlfn.XLOOKUP(H394,'A6.2-Rate Base RCND Plant'!C:C,'A6.2-Rate Base RCND Plant'!F:F,"ERROR")</f>
        <v>0.40359779215499247</v>
      </c>
      <c r="J394" s="3" t="s">
        <v>23</v>
      </c>
      <c r="K394" s="3" t="s">
        <v>24</v>
      </c>
      <c r="L394" s="3" t="s">
        <v>25</v>
      </c>
      <c r="M394" s="4">
        <v>1954</v>
      </c>
      <c r="N394" s="5">
        <v>13712.51</v>
      </c>
      <c r="O394" s="5"/>
      <c r="P394" s="5">
        <v>13609.12</v>
      </c>
      <c r="Q394" s="58">
        <f t="shared" si="18"/>
        <v>103.38999999999942</v>
      </c>
      <c r="R394" s="3" t="s">
        <v>62</v>
      </c>
      <c r="S394" s="4">
        <v>1688</v>
      </c>
      <c r="T394" s="4">
        <v>62</v>
      </c>
      <c r="U394" s="4">
        <v>27.23</v>
      </c>
      <c r="V394" s="5">
        <v>373334.14</v>
      </c>
      <c r="W394" s="58">
        <f t="shared" si="19"/>
        <v>150676.83464008287</v>
      </c>
    </row>
    <row r="395" spans="1:23">
      <c r="A395" s="3" t="s">
        <v>17</v>
      </c>
      <c r="B395" s="3" t="s">
        <v>18</v>
      </c>
      <c r="C395" s="3" t="s">
        <v>19</v>
      </c>
      <c r="D395" s="3" t="s">
        <v>20</v>
      </c>
      <c r="E395" s="3" t="s">
        <v>21</v>
      </c>
      <c r="F395" s="70" t="s">
        <v>487</v>
      </c>
      <c r="G395" s="3" t="s">
        <v>46</v>
      </c>
      <c r="H395" s="58" t="str">
        <f t="shared" si="20"/>
        <v>380</v>
      </c>
      <c r="I395" s="59">
        <f>_xlfn.XLOOKUP(H395,'A6.2-Rate Base RCND Plant'!C:C,'A6.2-Rate Base RCND Plant'!F:F,"ERROR")</f>
        <v>0.41926855566498139</v>
      </c>
      <c r="J395" s="3" t="s">
        <v>23</v>
      </c>
      <c r="K395" s="3" t="s">
        <v>24</v>
      </c>
      <c r="L395" s="3" t="s">
        <v>25</v>
      </c>
      <c r="M395" s="4">
        <v>2016</v>
      </c>
      <c r="N395" s="5">
        <v>4824305.34</v>
      </c>
      <c r="O395" s="5"/>
      <c r="P395" s="5">
        <v>1329609.2</v>
      </c>
      <c r="Q395" s="58">
        <f t="shared" si="18"/>
        <v>3494696.1399999997</v>
      </c>
      <c r="R395" s="3" t="s">
        <v>47</v>
      </c>
      <c r="S395" s="4">
        <v>1036</v>
      </c>
      <c r="T395" s="4">
        <v>574</v>
      </c>
      <c r="U395" s="4">
        <v>1.8</v>
      </c>
      <c r="V395" s="5">
        <v>8707282.8100000005</v>
      </c>
      <c r="W395" s="58">
        <f t="shared" si="19"/>
        <v>3650689.8875152208</v>
      </c>
    </row>
    <row r="396" spans="1:23">
      <c r="A396" s="3" t="s">
        <v>17</v>
      </c>
      <c r="B396" s="3" t="s">
        <v>18</v>
      </c>
      <c r="C396" s="3" t="s">
        <v>19</v>
      </c>
      <c r="D396" s="3" t="s">
        <v>65</v>
      </c>
      <c r="E396" s="3" t="s">
        <v>21</v>
      </c>
      <c r="F396" s="70" t="s">
        <v>487</v>
      </c>
      <c r="G396" s="3" t="s">
        <v>77</v>
      </c>
      <c r="H396" s="58" t="str">
        <f t="shared" si="20"/>
        <v>367</v>
      </c>
      <c r="I396" s="59">
        <f>_xlfn.XLOOKUP(H396,'A6.2-Rate Base RCND Plant'!C:C,'A6.2-Rate Base RCND Plant'!F:F,"ERROR")</f>
        <v>0.49719891469810329</v>
      </c>
      <c r="J396" s="3" t="s">
        <v>23</v>
      </c>
      <c r="K396" s="3" t="s">
        <v>24</v>
      </c>
      <c r="L396" s="3" t="s">
        <v>25</v>
      </c>
      <c r="M396" s="4">
        <v>1982</v>
      </c>
      <c r="N396" s="5">
        <v>2955.93</v>
      </c>
      <c r="O396" s="5"/>
      <c r="P396" s="5">
        <v>2399.6999999999998</v>
      </c>
      <c r="Q396" s="58">
        <f t="shared" si="18"/>
        <v>556.23</v>
      </c>
      <c r="R396" s="3" t="s">
        <v>78</v>
      </c>
      <c r="S396" s="4">
        <v>747</v>
      </c>
      <c r="T396" s="4">
        <v>263</v>
      </c>
      <c r="U396" s="4">
        <v>2.84</v>
      </c>
      <c r="V396" s="5">
        <v>8395.74</v>
      </c>
      <c r="W396" s="58">
        <f t="shared" si="19"/>
        <v>4174.3528160874539</v>
      </c>
    </row>
    <row r="397" spans="1:23">
      <c r="A397" s="3" t="s">
        <v>17</v>
      </c>
      <c r="B397" s="3" t="s">
        <v>18</v>
      </c>
      <c r="C397" s="3" t="s">
        <v>19</v>
      </c>
      <c r="D397" s="3" t="s">
        <v>20</v>
      </c>
      <c r="E397" s="3" t="s">
        <v>21</v>
      </c>
      <c r="F397" s="70" t="s">
        <v>487</v>
      </c>
      <c r="G397" s="3" t="s">
        <v>80</v>
      </c>
      <c r="H397" s="58" t="str">
        <f t="shared" si="20"/>
        <v>385</v>
      </c>
      <c r="I397" s="59">
        <f>_xlfn.XLOOKUP(H397,'A6.2-Rate Base RCND Plant'!C:C,'A6.2-Rate Base RCND Plant'!F:F,"ERROR")</f>
        <v>0.39278890683516676</v>
      </c>
      <c r="J397" s="3" t="s">
        <v>23</v>
      </c>
      <c r="K397" s="3" t="s">
        <v>24</v>
      </c>
      <c r="L397" s="3" t="s">
        <v>25</v>
      </c>
      <c r="M397" s="4">
        <v>2016</v>
      </c>
      <c r="N397" s="5">
        <v>84613.59</v>
      </c>
      <c r="O397" s="5"/>
      <c r="P397" s="5">
        <v>22786.720000000001</v>
      </c>
      <c r="Q397" s="58">
        <f t="shared" si="18"/>
        <v>61826.869999999995</v>
      </c>
      <c r="R397" s="3" t="s">
        <v>36</v>
      </c>
      <c r="S397" s="4">
        <v>1</v>
      </c>
      <c r="T397" s="4">
        <v>1</v>
      </c>
      <c r="U397" s="4">
        <v>1</v>
      </c>
      <c r="V397" s="5">
        <v>84613.59</v>
      </c>
      <c r="W397" s="58">
        <f t="shared" si="19"/>
        <v>33235.279519498996</v>
      </c>
    </row>
    <row r="398" spans="1:23">
      <c r="A398" s="3" t="s">
        <v>17</v>
      </c>
      <c r="B398" s="3" t="s">
        <v>18</v>
      </c>
      <c r="C398" s="3" t="s">
        <v>19</v>
      </c>
      <c r="D398" s="3" t="s">
        <v>29</v>
      </c>
      <c r="E398" s="3" t="s">
        <v>21</v>
      </c>
      <c r="F398" s="70" t="s">
        <v>487</v>
      </c>
      <c r="G398" s="3" t="s">
        <v>70</v>
      </c>
      <c r="H398" s="58" t="str">
        <f t="shared" si="20"/>
        <v>391</v>
      </c>
      <c r="I398" s="59">
        <f>_xlfn.XLOOKUP(H398,'A6.2-Rate Base RCND Plant'!C:C,'A6.2-Rate Base RCND Plant'!F:F,"ERROR")</f>
        <v>0.55164661503469203</v>
      </c>
      <c r="J398" s="3" t="s">
        <v>71</v>
      </c>
      <c r="K398" s="3" t="s">
        <v>49</v>
      </c>
      <c r="L398" s="3" t="s">
        <v>50</v>
      </c>
      <c r="M398" s="4">
        <v>2016</v>
      </c>
      <c r="N398" s="5">
        <v>1355</v>
      </c>
      <c r="O398" s="5"/>
      <c r="P398" s="5">
        <v>217.13</v>
      </c>
      <c r="Q398" s="58">
        <f t="shared" si="18"/>
        <v>1137.8699999999999</v>
      </c>
      <c r="R398" s="3" t="s">
        <v>36</v>
      </c>
      <c r="S398" s="4">
        <v>1</v>
      </c>
      <c r="T398" s="4">
        <v>1</v>
      </c>
      <c r="U398" s="4">
        <v>1</v>
      </c>
      <c r="V398" s="5">
        <v>1355</v>
      </c>
      <c r="W398" s="58">
        <f t="shared" si="19"/>
        <v>747.4811633720077</v>
      </c>
    </row>
    <row r="399" spans="1:23">
      <c r="A399" s="3" t="s">
        <v>17</v>
      </c>
      <c r="B399" s="3" t="s">
        <v>18</v>
      </c>
      <c r="C399" s="3" t="s">
        <v>19</v>
      </c>
      <c r="D399" s="3" t="s">
        <v>29</v>
      </c>
      <c r="E399" s="3" t="s">
        <v>21</v>
      </c>
      <c r="F399" s="70" t="s">
        <v>487</v>
      </c>
      <c r="G399" s="3" t="s">
        <v>30</v>
      </c>
      <c r="H399" s="58" t="str">
        <f t="shared" si="20"/>
        <v>390</v>
      </c>
      <c r="I399" s="59">
        <f>_xlfn.XLOOKUP(H399,'A6.2-Rate Base RCND Plant'!C:C,'A6.2-Rate Base RCND Plant'!F:F,"ERROR")</f>
        <v>0.24904501540006124</v>
      </c>
      <c r="J399" s="3" t="s">
        <v>23</v>
      </c>
      <c r="K399" s="3" t="s">
        <v>37</v>
      </c>
      <c r="L399" s="3" t="s">
        <v>38</v>
      </c>
      <c r="M399" s="4">
        <v>2015</v>
      </c>
      <c r="N399" s="5">
        <v>3597.28</v>
      </c>
      <c r="O399" s="5"/>
      <c r="P399" s="5">
        <v>3597.28</v>
      </c>
      <c r="Q399" s="58">
        <f t="shared" si="18"/>
        <v>0</v>
      </c>
      <c r="R399" s="3" t="s">
        <v>33</v>
      </c>
      <c r="S399" s="4">
        <v>675</v>
      </c>
      <c r="T399" s="4">
        <v>457</v>
      </c>
      <c r="U399" s="4">
        <v>1.48</v>
      </c>
      <c r="V399" s="5">
        <v>5313.27</v>
      </c>
      <c r="W399" s="58">
        <f t="shared" si="19"/>
        <v>1323.2434089746835</v>
      </c>
    </row>
    <row r="400" spans="1:23">
      <c r="A400" s="3" t="s">
        <v>17</v>
      </c>
      <c r="B400" s="3" t="s">
        <v>18</v>
      </c>
      <c r="C400" s="3" t="s">
        <v>19</v>
      </c>
      <c r="D400" s="3" t="s">
        <v>20</v>
      </c>
      <c r="E400" s="3" t="s">
        <v>21</v>
      </c>
      <c r="F400" s="70" t="s">
        <v>487</v>
      </c>
      <c r="G400" s="3" t="s">
        <v>39</v>
      </c>
      <c r="H400" s="58" t="str">
        <f t="shared" si="20"/>
        <v>378</v>
      </c>
      <c r="I400" s="59">
        <f>_xlfn.XLOOKUP(H400,'A6.2-Rate Base RCND Plant'!C:C,'A6.2-Rate Base RCND Plant'!F:F,"ERROR")</f>
        <v>0.46834496815577242</v>
      </c>
      <c r="J400" s="3" t="s">
        <v>23</v>
      </c>
      <c r="K400" s="3" t="s">
        <v>24</v>
      </c>
      <c r="L400" s="3" t="s">
        <v>25</v>
      </c>
      <c r="M400" s="4">
        <v>1998</v>
      </c>
      <c r="N400" s="5">
        <v>151068.85</v>
      </c>
      <c r="O400" s="5"/>
      <c r="P400" s="5">
        <v>108614.36</v>
      </c>
      <c r="Q400" s="58">
        <f t="shared" si="18"/>
        <v>42454.490000000005</v>
      </c>
      <c r="R400" s="3" t="s">
        <v>40</v>
      </c>
      <c r="S400" s="4">
        <v>1184</v>
      </c>
      <c r="T400" s="4">
        <v>334</v>
      </c>
      <c r="U400" s="4">
        <v>3.54</v>
      </c>
      <c r="V400" s="5">
        <v>535525.5</v>
      </c>
      <c r="W400" s="58">
        <f t="shared" si="19"/>
        <v>250810.67324410411</v>
      </c>
    </row>
    <row r="401" spans="1:23">
      <c r="A401" s="3" t="s">
        <v>17</v>
      </c>
      <c r="B401" s="3" t="s">
        <v>18</v>
      </c>
      <c r="C401" s="3" t="s">
        <v>19</v>
      </c>
      <c r="D401" s="3" t="s">
        <v>20</v>
      </c>
      <c r="E401" s="3" t="s">
        <v>21</v>
      </c>
      <c r="F401" s="70" t="s">
        <v>487</v>
      </c>
      <c r="G401" s="3" t="s">
        <v>51</v>
      </c>
      <c r="H401" s="58" t="str">
        <f t="shared" si="20"/>
        <v>375</v>
      </c>
      <c r="I401" s="59">
        <f>_xlfn.XLOOKUP(H401,'A6.2-Rate Base RCND Plant'!C:C,'A6.2-Rate Base RCND Plant'!F:F,"ERROR")</f>
        <v>0.14703551036705884</v>
      </c>
      <c r="J401" s="3" t="s">
        <v>23</v>
      </c>
      <c r="K401" s="3" t="s">
        <v>24</v>
      </c>
      <c r="L401" s="3" t="s">
        <v>25</v>
      </c>
      <c r="M401" s="4">
        <v>1975</v>
      </c>
      <c r="N401" s="5">
        <v>290</v>
      </c>
      <c r="O401" s="5"/>
      <c r="P401" s="5">
        <v>227.18</v>
      </c>
      <c r="Q401" s="58">
        <f t="shared" si="18"/>
        <v>62.819999999999993</v>
      </c>
      <c r="R401" s="3" t="s">
        <v>52</v>
      </c>
      <c r="S401" s="4">
        <v>673</v>
      </c>
      <c r="T401" s="4">
        <v>133</v>
      </c>
      <c r="U401" s="4">
        <v>5.0599999999999996</v>
      </c>
      <c r="V401" s="5">
        <v>1467.44</v>
      </c>
      <c r="W401" s="58">
        <f t="shared" si="19"/>
        <v>215.76578933303682</v>
      </c>
    </row>
    <row r="402" spans="1:23">
      <c r="A402" s="3" t="s">
        <v>17</v>
      </c>
      <c r="B402" s="3" t="s">
        <v>18</v>
      </c>
      <c r="C402" s="3" t="s">
        <v>19</v>
      </c>
      <c r="D402" s="3" t="s">
        <v>20</v>
      </c>
      <c r="E402" s="3" t="s">
        <v>21</v>
      </c>
      <c r="F402" s="70" t="s">
        <v>487</v>
      </c>
      <c r="G402" s="3" t="s">
        <v>39</v>
      </c>
      <c r="H402" s="58" t="str">
        <f t="shared" si="20"/>
        <v>378</v>
      </c>
      <c r="I402" s="59">
        <f>_xlfn.XLOOKUP(H402,'A6.2-Rate Base RCND Plant'!C:C,'A6.2-Rate Base RCND Plant'!F:F,"ERROR")</f>
        <v>0.46834496815577242</v>
      </c>
      <c r="J402" s="3" t="s">
        <v>23</v>
      </c>
      <c r="K402" s="3" t="s">
        <v>24</v>
      </c>
      <c r="L402" s="3" t="s">
        <v>25</v>
      </c>
      <c r="M402" s="4">
        <v>2004</v>
      </c>
      <c r="N402" s="5">
        <v>111716.55</v>
      </c>
      <c r="O402" s="5"/>
      <c r="P402" s="5">
        <v>64574.97</v>
      </c>
      <c r="Q402" s="58">
        <f t="shared" si="18"/>
        <v>47141.58</v>
      </c>
      <c r="R402" s="3" t="s">
        <v>40</v>
      </c>
      <c r="S402" s="4">
        <v>1184</v>
      </c>
      <c r="T402" s="4">
        <v>413</v>
      </c>
      <c r="U402" s="4">
        <v>2.87</v>
      </c>
      <c r="V402" s="5">
        <v>320272.14</v>
      </c>
      <c r="W402" s="58">
        <f t="shared" si="19"/>
        <v>149997.84520948111</v>
      </c>
    </row>
    <row r="403" spans="1:23">
      <c r="A403" s="3" t="s">
        <v>17</v>
      </c>
      <c r="B403" s="3" t="s">
        <v>18</v>
      </c>
      <c r="C403" s="3" t="s">
        <v>19</v>
      </c>
      <c r="D403" s="3" t="s">
        <v>29</v>
      </c>
      <c r="E403" s="3" t="s">
        <v>21</v>
      </c>
      <c r="F403" s="70" t="s">
        <v>487</v>
      </c>
      <c r="G403" s="3" t="s">
        <v>57</v>
      </c>
      <c r="H403" s="58" t="str">
        <f t="shared" si="20"/>
        <v>396</v>
      </c>
      <c r="I403" s="59">
        <f>_xlfn.XLOOKUP(H403,'A6.2-Rate Base RCND Plant'!C:C,'A6.2-Rate Base RCND Plant'!F:F,"ERROR")</f>
        <v>0.54297473900690851</v>
      </c>
      <c r="J403" s="3" t="s">
        <v>23</v>
      </c>
      <c r="K403" s="3" t="s">
        <v>42</v>
      </c>
      <c r="L403" s="3" t="s">
        <v>83</v>
      </c>
      <c r="M403" s="4">
        <v>1995</v>
      </c>
      <c r="N403" s="5">
        <v>6866.6</v>
      </c>
      <c r="O403" s="5"/>
      <c r="P403" s="5">
        <v>6831.6</v>
      </c>
      <c r="Q403" s="58">
        <f t="shared" si="18"/>
        <v>35</v>
      </c>
      <c r="R403" s="3" t="s">
        <v>36</v>
      </c>
      <c r="S403" s="4">
        <v>1</v>
      </c>
      <c r="T403" s="4">
        <v>1</v>
      </c>
      <c r="U403" s="4">
        <v>1</v>
      </c>
      <c r="V403" s="5">
        <v>6866.6</v>
      </c>
      <c r="W403" s="58">
        <f t="shared" si="19"/>
        <v>3728.3903428648382</v>
      </c>
    </row>
    <row r="404" spans="1:23">
      <c r="A404" s="3" t="s">
        <v>17</v>
      </c>
      <c r="B404" s="3" t="s">
        <v>18</v>
      </c>
      <c r="C404" s="3" t="s">
        <v>19</v>
      </c>
      <c r="D404" s="3" t="s">
        <v>20</v>
      </c>
      <c r="E404" s="3" t="s">
        <v>21</v>
      </c>
      <c r="F404" s="70" t="s">
        <v>487</v>
      </c>
      <c r="G404" s="3" t="s">
        <v>48</v>
      </c>
      <c r="H404" s="58" t="str">
        <f t="shared" si="20"/>
        <v>387</v>
      </c>
      <c r="I404" s="59">
        <f>_xlfn.XLOOKUP(H404,'A6.2-Rate Base RCND Plant'!C:C,'A6.2-Rate Base RCND Plant'!F:F,"ERROR")</f>
        <v>0.71279521796502854</v>
      </c>
      <c r="J404" s="3" t="s">
        <v>23</v>
      </c>
      <c r="K404" s="3" t="s">
        <v>24</v>
      </c>
      <c r="L404" s="3" t="s">
        <v>25</v>
      </c>
      <c r="M404" s="4">
        <v>2003</v>
      </c>
      <c r="N404" s="5">
        <v>100820.85</v>
      </c>
      <c r="O404" s="5"/>
      <c r="P404" s="5">
        <v>75798.87</v>
      </c>
      <c r="Q404" s="58">
        <f t="shared" si="18"/>
        <v>25021.98000000001</v>
      </c>
      <c r="R404" s="3" t="s">
        <v>36</v>
      </c>
      <c r="S404" s="4">
        <v>1</v>
      </c>
      <c r="T404" s="4">
        <v>1</v>
      </c>
      <c r="U404" s="4">
        <v>1</v>
      </c>
      <c r="V404" s="5">
        <v>100820.85</v>
      </c>
      <c r="W404" s="58">
        <f t="shared" si="19"/>
        <v>71864.619751169448</v>
      </c>
    </row>
    <row r="405" spans="1:23">
      <c r="A405" s="3" t="s">
        <v>17</v>
      </c>
      <c r="B405" s="3" t="s">
        <v>18</v>
      </c>
      <c r="C405" s="3" t="s">
        <v>19</v>
      </c>
      <c r="D405" s="3" t="s">
        <v>29</v>
      </c>
      <c r="E405" s="3" t="s">
        <v>21</v>
      </c>
      <c r="F405" s="70" t="s">
        <v>487</v>
      </c>
      <c r="G405" s="3" t="s">
        <v>30</v>
      </c>
      <c r="H405" s="58" t="str">
        <f t="shared" si="20"/>
        <v>390</v>
      </c>
      <c r="I405" s="59">
        <f>_xlfn.XLOOKUP(H405,'A6.2-Rate Base RCND Plant'!C:C,'A6.2-Rate Base RCND Plant'!F:F,"ERROR")</f>
        <v>0.24904501540006124</v>
      </c>
      <c r="J405" s="3" t="s">
        <v>23</v>
      </c>
      <c r="K405" s="3" t="s">
        <v>42</v>
      </c>
      <c r="L405" s="3" t="s">
        <v>91</v>
      </c>
      <c r="M405" s="4">
        <v>2004</v>
      </c>
      <c r="N405" s="5">
        <v>36747.81</v>
      </c>
      <c r="O405" s="5"/>
      <c r="P405" s="5">
        <v>24788.93</v>
      </c>
      <c r="Q405" s="58">
        <f t="shared" si="18"/>
        <v>11958.879999999997</v>
      </c>
      <c r="R405" s="3" t="s">
        <v>33</v>
      </c>
      <c r="S405" s="4">
        <v>675</v>
      </c>
      <c r="T405" s="4">
        <v>356</v>
      </c>
      <c r="U405" s="4">
        <v>1.9</v>
      </c>
      <c r="V405" s="5">
        <v>69676.33</v>
      </c>
      <c r="W405" s="58">
        <f t="shared" si="19"/>
        <v>17352.542677869751</v>
      </c>
    </row>
    <row r="406" spans="1:23">
      <c r="A406" s="3" t="s">
        <v>17</v>
      </c>
      <c r="B406" s="3" t="s">
        <v>18</v>
      </c>
      <c r="C406" s="3" t="s">
        <v>19</v>
      </c>
      <c r="D406" s="3" t="s">
        <v>20</v>
      </c>
      <c r="E406" s="3" t="s">
        <v>21</v>
      </c>
      <c r="F406" s="70" t="s">
        <v>487</v>
      </c>
      <c r="G406" s="3" t="s">
        <v>80</v>
      </c>
      <c r="H406" s="58" t="str">
        <f t="shared" si="20"/>
        <v>385</v>
      </c>
      <c r="I406" s="59">
        <f>_xlfn.XLOOKUP(H406,'A6.2-Rate Base RCND Plant'!C:C,'A6.2-Rate Base RCND Plant'!F:F,"ERROR")</f>
        <v>0.39278890683516676</v>
      </c>
      <c r="J406" s="3" t="s">
        <v>23</v>
      </c>
      <c r="K406" s="3" t="s">
        <v>24</v>
      </c>
      <c r="L406" s="3" t="s">
        <v>25</v>
      </c>
      <c r="M406" s="4">
        <v>1986</v>
      </c>
      <c r="N406" s="5">
        <v>813.61</v>
      </c>
      <c r="O406" s="5"/>
      <c r="P406" s="5">
        <v>771.45</v>
      </c>
      <c r="Q406" s="58">
        <f t="shared" si="18"/>
        <v>42.159999999999968</v>
      </c>
      <c r="R406" s="3" t="s">
        <v>36</v>
      </c>
      <c r="S406" s="4">
        <v>1</v>
      </c>
      <c r="T406" s="4">
        <v>1</v>
      </c>
      <c r="U406" s="4">
        <v>1</v>
      </c>
      <c r="V406" s="5">
        <v>813.61</v>
      </c>
      <c r="W406" s="58">
        <f t="shared" si="19"/>
        <v>319.57698249016005</v>
      </c>
    </row>
    <row r="407" spans="1:23">
      <c r="A407" s="3" t="s">
        <v>17</v>
      </c>
      <c r="B407" s="3" t="s">
        <v>18</v>
      </c>
      <c r="C407" s="3" t="s">
        <v>19</v>
      </c>
      <c r="D407" s="3" t="s">
        <v>29</v>
      </c>
      <c r="E407" s="3" t="s">
        <v>21</v>
      </c>
      <c r="F407" s="70" t="s">
        <v>487</v>
      </c>
      <c r="G407" s="3" t="s">
        <v>30</v>
      </c>
      <c r="H407" s="58" t="str">
        <f t="shared" si="20"/>
        <v>390</v>
      </c>
      <c r="I407" s="59">
        <f>_xlfn.XLOOKUP(H407,'A6.2-Rate Base RCND Plant'!C:C,'A6.2-Rate Base RCND Plant'!F:F,"ERROR")</f>
        <v>0.24904501540006124</v>
      </c>
      <c r="J407" s="3" t="s">
        <v>23</v>
      </c>
      <c r="K407" s="3" t="s">
        <v>58</v>
      </c>
      <c r="L407" s="3" t="s">
        <v>59</v>
      </c>
      <c r="M407" s="4">
        <v>2006</v>
      </c>
      <c r="N407" s="5">
        <v>185733.7</v>
      </c>
      <c r="O407" s="5"/>
      <c r="P407" s="5">
        <v>96414.37</v>
      </c>
      <c r="Q407" s="58">
        <f t="shared" si="18"/>
        <v>89319.330000000016</v>
      </c>
      <c r="R407" s="3" t="s">
        <v>33</v>
      </c>
      <c r="S407" s="4">
        <v>675</v>
      </c>
      <c r="T407" s="4">
        <v>381</v>
      </c>
      <c r="U407" s="4">
        <v>1.77</v>
      </c>
      <c r="V407" s="5">
        <v>329055.77</v>
      </c>
      <c r="W407" s="58">
        <f t="shared" si="19"/>
        <v>81949.69930712902</v>
      </c>
    </row>
    <row r="408" spans="1:23">
      <c r="A408" s="3" t="s">
        <v>17</v>
      </c>
      <c r="B408" s="3" t="s">
        <v>18</v>
      </c>
      <c r="C408" s="3" t="s">
        <v>19</v>
      </c>
      <c r="D408" s="3" t="s">
        <v>29</v>
      </c>
      <c r="E408" s="3" t="s">
        <v>21</v>
      </c>
      <c r="F408" s="70" t="s">
        <v>487</v>
      </c>
      <c r="G408" s="3" t="s">
        <v>30</v>
      </c>
      <c r="H408" s="58" t="str">
        <f t="shared" si="20"/>
        <v>390</v>
      </c>
      <c r="I408" s="59">
        <f>_xlfn.XLOOKUP(H408,'A6.2-Rate Base RCND Plant'!C:C,'A6.2-Rate Base RCND Plant'!F:F,"ERROR")</f>
        <v>0.24904501540006124</v>
      </c>
      <c r="J408" s="3" t="s">
        <v>23</v>
      </c>
      <c r="K408" s="3" t="s">
        <v>68</v>
      </c>
      <c r="L408" s="3" t="s">
        <v>88</v>
      </c>
      <c r="M408" s="4">
        <v>1977</v>
      </c>
      <c r="N408" s="5">
        <v>2533.35</v>
      </c>
      <c r="O408" s="5"/>
      <c r="P408" s="5">
        <v>2486.88</v>
      </c>
      <c r="Q408" s="58">
        <f t="shared" si="18"/>
        <v>46.4699999999998</v>
      </c>
      <c r="R408" s="3" t="s">
        <v>33</v>
      </c>
      <c r="S408" s="4">
        <v>675</v>
      </c>
      <c r="T408" s="4">
        <v>150.75</v>
      </c>
      <c r="U408" s="4">
        <v>4.4800000000000004</v>
      </c>
      <c r="V408" s="5">
        <v>11343.36</v>
      </c>
      <c r="W408" s="58">
        <f t="shared" si="19"/>
        <v>2825.0072658884387</v>
      </c>
    </row>
    <row r="409" spans="1:23">
      <c r="A409" s="3" t="s">
        <v>17</v>
      </c>
      <c r="B409" s="3" t="s">
        <v>18</v>
      </c>
      <c r="C409" s="3" t="s">
        <v>19</v>
      </c>
      <c r="D409" s="3" t="s">
        <v>20</v>
      </c>
      <c r="E409" s="3" t="s">
        <v>21</v>
      </c>
      <c r="F409" s="70" t="s">
        <v>487</v>
      </c>
      <c r="G409" s="3" t="s">
        <v>80</v>
      </c>
      <c r="H409" s="58" t="str">
        <f t="shared" si="20"/>
        <v>385</v>
      </c>
      <c r="I409" s="59">
        <f>_xlfn.XLOOKUP(H409,'A6.2-Rate Base RCND Plant'!C:C,'A6.2-Rate Base RCND Plant'!F:F,"ERROR")</f>
        <v>0.39278890683516676</v>
      </c>
      <c r="J409" s="3" t="s">
        <v>23</v>
      </c>
      <c r="K409" s="3" t="s">
        <v>24</v>
      </c>
      <c r="L409" s="3" t="s">
        <v>25</v>
      </c>
      <c r="M409" s="4">
        <v>1991</v>
      </c>
      <c r="N409" s="5">
        <v>5012.6000000000004</v>
      </c>
      <c r="O409" s="5"/>
      <c r="P409" s="5">
        <v>4546.25</v>
      </c>
      <c r="Q409" s="58">
        <f t="shared" si="18"/>
        <v>466.35000000000036</v>
      </c>
      <c r="R409" s="3" t="s">
        <v>36</v>
      </c>
      <c r="S409" s="4">
        <v>1</v>
      </c>
      <c r="T409" s="4">
        <v>1</v>
      </c>
      <c r="U409" s="4">
        <v>1</v>
      </c>
      <c r="V409" s="5">
        <v>5012.6000000000004</v>
      </c>
      <c r="W409" s="58">
        <f t="shared" si="19"/>
        <v>1968.893674401957</v>
      </c>
    </row>
    <row r="410" spans="1:23">
      <c r="A410" s="3" t="s">
        <v>17</v>
      </c>
      <c r="B410" s="3" t="s">
        <v>18</v>
      </c>
      <c r="C410" s="3" t="s">
        <v>19</v>
      </c>
      <c r="D410" s="3" t="s">
        <v>20</v>
      </c>
      <c r="E410" s="3" t="s">
        <v>21</v>
      </c>
      <c r="F410" s="70" t="s">
        <v>487</v>
      </c>
      <c r="G410" s="3" t="s">
        <v>27</v>
      </c>
      <c r="H410" s="58" t="str">
        <f t="shared" si="20"/>
        <v>381</v>
      </c>
      <c r="I410" s="59">
        <f>_xlfn.XLOOKUP(H410,'A6.2-Rate Base RCND Plant'!C:C,'A6.2-Rate Base RCND Plant'!F:F,"ERROR")</f>
        <v>0.1701755990530332</v>
      </c>
      <c r="J410" s="3" t="s">
        <v>23</v>
      </c>
      <c r="K410" s="3" t="s">
        <v>24</v>
      </c>
      <c r="L410" s="3" t="s">
        <v>25</v>
      </c>
      <c r="M410" s="4">
        <v>2003</v>
      </c>
      <c r="N410" s="5">
        <v>725950.69</v>
      </c>
      <c r="O410" s="5"/>
      <c r="P410" s="5">
        <v>210785.89</v>
      </c>
      <c r="Q410" s="58">
        <f t="shared" si="18"/>
        <v>515164.79999999993</v>
      </c>
      <c r="R410" s="3" t="s">
        <v>28</v>
      </c>
      <c r="S410" s="4">
        <v>352</v>
      </c>
      <c r="T410" s="4">
        <v>197</v>
      </c>
      <c r="U410" s="4">
        <v>1.79</v>
      </c>
      <c r="V410" s="5">
        <v>1297130.17</v>
      </c>
      <c r="W410" s="58">
        <f t="shared" si="19"/>
        <v>220739.90372951279</v>
      </c>
    </row>
    <row r="411" spans="1:23">
      <c r="A411" s="3" t="s">
        <v>17</v>
      </c>
      <c r="B411" s="3" t="s">
        <v>18</v>
      </c>
      <c r="C411" s="3" t="s">
        <v>19</v>
      </c>
      <c r="D411" s="3" t="s">
        <v>20</v>
      </c>
      <c r="E411" s="3" t="s">
        <v>21</v>
      </c>
      <c r="F411" s="70" t="s">
        <v>487</v>
      </c>
      <c r="G411" s="3" t="s">
        <v>27</v>
      </c>
      <c r="H411" s="58" t="str">
        <f t="shared" si="20"/>
        <v>381</v>
      </c>
      <c r="I411" s="59">
        <f>_xlfn.XLOOKUP(H411,'A6.2-Rate Base RCND Plant'!C:C,'A6.2-Rate Base RCND Plant'!F:F,"ERROR")</f>
        <v>0.1701755990530332</v>
      </c>
      <c r="J411" s="3" t="s">
        <v>23</v>
      </c>
      <c r="K411" s="3" t="s">
        <v>24</v>
      </c>
      <c r="L411" s="3" t="s">
        <v>25</v>
      </c>
      <c r="M411" s="4">
        <v>2004</v>
      </c>
      <c r="N411" s="5">
        <v>850947.63</v>
      </c>
      <c r="O411" s="5"/>
      <c r="P411" s="5">
        <v>237706.52</v>
      </c>
      <c r="Q411" s="58">
        <f t="shared" si="18"/>
        <v>613241.11</v>
      </c>
      <c r="R411" s="3" t="s">
        <v>28</v>
      </c>
      <c r="S411" s="4">
        <v>352</v>
      </c>
      <c r="T411" s="4">
        <v>183</v>
      </c>
      <c r="U411" s="4">
        <v>1.92</v>
      </c>
      <c r="V411" s="5">
        <v>1636795.44</v>
      </c>
      <c r="W411" s="58">
        <f t="shared" si="19"/>
        <v>278542.64452927304</v>
      </c>
    </row>
    <row r="412" spans="1:23">
      <c r="A412" s="3" t="s">
        <v>17</v>
      </c>
      <c r="B412" s="3" t="s">
        <v>18</v>
      </c>
      <c r="C412" s="3" t="s">
        <v>19</v>
      </c>
      <c r="D412" s="3" t="s">
        <v>20</v>
      </c>
      <c r="E412" s="3" t="s">
        <v>21</v>
      </c>
      <c r="F412" s="70" t="s">
        <v>487</v>
      </c>
      <c r="G412" s="3" t="s">
        <v>27</v>
      </c>
      <c r="H412" s="58" t="str">
        <f t="shared" si="20"/>
        <v>381</v>
      </c>
      <c r="I412" s="59">
        <f>_xlfn.XLOOKUP(H412,'A6.2-Rate Base RCND Plant'!C:C,'A6.2-Rate Base RCND Plant'!F:F,"ERROR")</f>
        <v>0.1701755990530332</v>
      </c>
      <c r="J412" s="3" t="s">
        <v>23</v>
      </c>
      <c r="K412" s="3" t="s">
        <v>24</v>
      </c>
      <c r="L412" s="3" t="s">
        <v>25</v>
      </c>
      <c r="M412" s="4">
        <v>2008</v>
      </c>
      <c r="N412" s="5">
        <v>156375.29999999999</v>
      </c>
      <c r="O412" s="5"/>
      <c r="P412" s="5">
        <v>37441.480000000003</v>
      </c>
      <c r="Q412" s="58">
        <f t="shared" si="18"/>
        <v>118933.81999999998</v>
      </c>
      <c r="R412" s="3" t="s">
        <v>28</v>
      </c>
      <c r="S412" s="4">
        <v>352</v>
      </c>
      <c r="T412" s="4">
        <v>250</v>
      </c>
      <c r="U412" s="4">
        <v>1.41</v>
      </c>
      <c r="V412" s="5">
        <v>220176.42</v>
      </c>
      <c r="W412" s="58">
        <f t="shared" si="19"/>
        <v>37468.654170852242</v>
      </c>
    </row>
    <row r="413" spans="1:23">
      <c r="A413" s="3" t="s">
        <v>17</v>
      </c>
      <c r="B413" s="3" t="s">
        <v>18</v>
      </c>
      <c r="C413" s="3" t="s">
        <v>19</v>
      </c>
      <c r="D413" s="3" t="s">
        <v>20</v>
      </c>
      <c r="E413" s="3" t="s">
        <v>21</v>
      </c>
      <c r="F413" s="70" t="s">
        <v>487</v>
      </c>
      <c r="G413" s="3" t="s">
        <v>63</v>
      </c>
      <c r="H413" s="58" t="str">
        <f t="shared" si="20"/>
        <v>383</v>
      </c>
      <c r="I413" s="59">
        <f>_xlfn.XLOOKUP(H413,'A6.2-Rate Base RCND Plant'!C:C,'A6.2-Rate Base RCND Plant'!F:F,"ERROR")</f>
        <v>0.50413956378429226</v>
      </c>
      <c r="J413" s="3" t="s">
        <v>23</v>
      </c>
      <c r="K413" s="3" t="s">
        <v>24</v>
      </c>
      <c r="L413" s="3" t="s">
        <v>25</v>
      </c>
      <c r="M413" s="4">
        <v>2008</v>
      </c>
      <c r="N413" s="5">
        <v>81625.16</v>
      </c>
      <c r="O413" s="5"/>
      <c r="P413" s="5">
        <v>41503.449999999997</v>
      </c>
      <c r="Q413" s="58">
        <f t="shared" si="18"/>
        <v>40121.710000000006</v>
      </c>
      <c r="R413" s="3" t="s">
        <v>64</v>
      </c>
      <c r="S413" s="4">
        <v>954</v>
      </c>
      <c r="T413" s="4">
        <v>392</v>
      </c>
      <c r="U413" s="4">
        <v>2.4300000000000002</v>
      </c>
      <c r="V413" s="5">
        <v>198648.99</v>
      </c>
      <c r="W413" s="58">
        <f t="shared" si="19"/>
        <v>100146.81516479023</v>
      </c>
    </row>
    <row r="414" spans="1:23">
      <c r="A414" s="3" t="s">
        <v>17</v>
      </c>
      <c r="B414" s="3" t="s">
        <v>18</v>
      </c>
      <c r="C414" s="3" t="s">
        <v>19</v>
      </c>
      <c r="D414" s="3" t="s">
        <v>29</v>
      </c>
      <c r="E414" s="3" t="s">
        <v>21</v>
      </c>
      <c r="F414" s="70" t="s">
        <v>487</v>
      </c>
      <c r="G414" s="3" t="s">
        <v>82</v>
      </c>
      <c r="H414" s="58" t="str">
        <f t="shared" si="20"/>
        <v>393</v>
      </c>
      <c r="I414" s="59">
        <f>_xlfn.XLOOKUP(H414,'A6.2-Rate Base RCND Plant'!C:C,'A6.2-Rate Base RCND Plant'!F:F,"ERROR")</f>
        <v>0.47174007972370507</v>
      </c>
      <c r="J414" s="3" t="s">
        <v>23</v>
      </c>
      <c r="K414" s="3" t="s">
        <v>58</v>
      </c>
      <c r="L414" s="3" t="s">
        <v>59</v>
      </c>
      <c r="M414" s="4">
        <v>1998</v>
      </c>
      <c r="N414" s="5">
        <v>453.77</v>
      </c>
      <c r="O414" s="5"/>
      <c r="P414" s="5">
        <v>327.93</v>
      </c>
      <c r="Q414" s="58">
        <f t="shared" si="18"/>
        <v>125.83999999999997</v>
      </c>
      <c r="R414" s="3" t="s">
        <v>36</v>
      </c>
      <c r="S414" s="4">
        <v>1</v>
      </c>
      <c r="T414" s="4">
        <v>1</v>
      </c>
      <c r="U414" s="4">
        <v>1</v>
      </c>
      <c r="V414" s="5">
        <v>453.77</v>
      </c>
      <c r="W414" s="58">
        <f t="shared" si="19"/>
        <v>214.06149597622564</v>
      </c>
    </row>
    <row r="415" spans="1:23">
      <c r="A415" s="3" t="s">
        <v>17</v>
      </c>
      <c r="B415" s="3" t="s">
        <v>18</v>
      </c>
      <c r="C415" s="3" t="s">
        <v>19</v>
      </c>
      <c r="D415" s="3" t="s">
        <v>29</v>
      </c>
      <c r="E415" s="3" t="s">
        <v>21</v>
      </c>
      <c r="F415" s="70" t="s">
        <v>487</v>
      </c>
      <c r="G415" s="3" t="s">
        <v>60</v>
      </c>
      <c r="H415" s="58" t="str">
        <f t="shared" si="20"/>
        <v>394</v>
      </c>
      <c r="I415" s="59">
        <f>_xlfn.XLOOKUP(H415,'A6.2-Rate Base RCND Plant'!C:C,'A6.2-Rate Base RCND Plant'!F:F,"ERROR")</f>
        <v>0.34726061264282393</v>
      </c>
      <c r="J415" s="3" t="s">
        <v>23</v>
      </c>
      <c r="K415" s="3" t="s">
        <v>37</v>
      </c>
      <c r="L415" s="3" t="s">
        <v>38</v>
      </c>
      <c r="M415" s="4">
        <v>2003</v>
      </c>
      <c r="N415" s="5">
        <v>3310.42</v>
      </c>
      <c r="O415" s="5"/>
      <c r="P415" s="5">
        <v>3075.2</v>
      </c>
      <c r="Q415" s="58">
        <f t="shared" si="18"/>
        <v>235.22000000000025</v>
      </c>
      <c r="R415" s="3" t="s">
        <v>36</v>
      </c>
      <c r="S415" s="4">
        <v>1</v>
      </c>
      <c r="T415" s="4">
        <v>1</v>
      </c>
      <c r="U415" s="4">
        <v>1</v>
      </c>
      <c r="V415" s="5">
        <v>3310.42</v>
      </c>
      <c r="W415" s="58">
        <f t="shared" si="19"/>
        <v>1149.5784773050573</v>
      </c>
    </row>
    <row r="416" spans="1:23">
      <c r="A416" s="3" t="s">
        <v>17</v>
      </c>
      <c r="B416" s="3" t="s">
        <v>18</v>
      </c>
      <c r="C416" s="3" t="s">
        <v>19</v>
      </c>
      <c r="D416" s="3" t="s">
        <v>29</v>
      </c>
      <c r="E416" s="3" t="s">
        <v>21</v>
      </c>
      <c r="F416" s="70" t="s">
        <v>487</v>
      </c>
      <c r="G416" s="3" t="s">
        <v>34</v>
      </c>
      <c r="H416" s="58" t="str">
        <f t="shared" si="20"/>
        <v>392</v>
      </c>
      <c r="I416" s="59">
        <f>_xlfn.XLOOKUP(H416,'A6.2-Rate Base RCND Plant'!C:C,'A6.2-Rate Base RCND Plant'!F:F,"ERROR")</f>
        <v>0.43183290679129122</v>
      </c>
      <c r="J416" s="3" t="s">
        <v>72</v>
      </c>
      <c r="K416" s="3" t="s">
        <v>24</v>
      </c>
      <c r="L416" s="3" t="s">
        <v>25</v>
      </c>
      <c r="M416" s="4">
        <v>2006</v>
      </c>
      <c r="N416" s="5">
        <v>34261.64</v>
      </c>
      <c r="O416" s="5"/>
      <c r="P416" s="5">
        <v>32744.81</v>
      </c>
      <c r="Q416" s="58">
        <f t="shared" si="18"/>
        <v>1516.8299999999981</v>
      </c>
      <c r="R416" s="3" t="s">
        <v>36</v>
      </c>
      <c r="S416" s="4">
        <v>1</v>
      </c>
      <c r="T416" s="4">
        <v>1</v>
      </c>
      <c r="U416" s="4">
        <v>1</v>
      </c>
      <c r="V416" s="5">
        <v>34261.64</v>
      </c>
      <c r="W416" s="58">
        <f t="shared" si="19"/>
        <v>14795.303592636774</v>
      </c>
    </row>
    <row r="417" spans="1:23">
      <c r="A417" s="3" t="s">
        <v>17</v>
      </c>
      <c r="B417" s="3" t="s">
        <v>18</v>
      </c>
      <c r="C417" s="3" t="s">
        <v>19</v>
      </c>
      <c r="D417" s="3" t="s">
        <v>20</v>
      </c>
      <c r="E417" s="3" t="s">
        <v>21</v>
      </c>
      <c r="F417" s="70" t="s">
        <v>487</v>
      </c>
      <c r="G417" s="3" t="s">
        <v>44</v>
      </c>
      <c r="H417" s="58" t="str">
        <f t="shared" si="20"/>
        <v>382</v>
      </c>
      <c r="I417" s="59">
        <f>_xlfn.XLOOKUP(H417,'A6.2-Rate Base RCND Plant'!C:C,'A6.2-Rate Base RCND Plant'!F:F,"ERROR")</f>
        <v>4.068947554640568E-2</v>
      </c>
      <c r="J417" s="3" t="s">
        <v>23</v>
      </c>
      <c r="K417" s="3" t="s">
        <v>24</v>
      </c>
      <c r="L417" s="3" t="s">
        <v>25</v>
      </c>
      <c r="M417" s="4">
        <v>2004</v>
      </c>
      <c r="N417" s="5">
        <v>651806.85</v>
      </c>
      <c r="O417" s="5"/>
      <c r="P417" s="5">
        <v>30661.38</v>
      </c>
      <c r="Q417" s="58">
        <f t="shared" si="18"/>
        <v>621145.47</v>
      </c>
      <c r="R417" s="3" t="s">
        <v>45</v>
      </c>
      <c r="S417" s="4">
        <v>2076</v>
      </c>
      <c r="T417" s="4">
        <v>475</v>
      </c>
      <c r="U417" s="4">
        <v>4.37</v>
      </c>
      <c r="V417" s="5">
        <v>2848738.99</v>
      </c>
      <c r="W417" s="58">
        <f t="shared" si="19"/>
        <v>115913.69547169743</v>
      </c>
    </row>
    <row r="418" spans="1:23">
      <c r="A418" s="3" t="s">
        <v>17</v>
      </c>
      <c r="B418" s="3" t="s">
        <v>18</v>
      </c>
      <c r="C418" s="3" t="s">
        <v>19</v>
      </c>
      <c r="D418" s="3" t="s">
        <v>20</v>
      </c>
      <c r="E418" s="3" t="s">
        <v>21</v>
      </c>
      <c r="F418" s="70" t="s">
        <v>487</v>
      </c>
      <c r="G418" s="3" t="s">
        <v>44</v>
      </c>
      <c r="H418" s="58" t="str">
        <f t="shared" si="20"/>
        <v>382</v>
      </c>
      <c r="I418" s="59">
        <f>_xlfn.XLOOKUP(H418,'A6.2-Rate Base RCND Plant'!C:C,'A6.2-Rate Base RCND Plant'!F:F,"ERROR")</f>
        <v>4.068947554640568E-2</v>
      </c>
      <c r="J418" s="3" t="s">
        <v>23</v>
      </c>
      <c r="K418" s="3" t="s">
        <v>24</v>
      </c>
      <c r="L418" s="3" t="s">
        <v>25</v>
      </c>
      <c r="M418" s="4">
        <v>2007</v>
      </c>
      <c r="N418" s="5">
        <v>581095.23</v>
      </c>
      <c r="O418" s="5"/>
      <c r="P418" s="5">
        <v>26718.2</v>
      </c>
      <c r="Q418" s="58">
        <f t="shared" si="18"/>
        <v>554377.03</v>
      </c>
      <c r="R418" s="3" t="s">
        <v>45</v>
      </c>
      <c r="S418" s="4">
        <v>2076</v>
      </c>
      <c r="T418" s="4">
        <v>634</v>
      </c>
      <c r="U418" s="4">
        <v>3.27</v>
      </c>
      <c r="V418" s="5">
        <v>1902766.0800000001</v>
      </c>
      <c r="W418" s="58">
        <f t="shared" si="19"/>
        <v>77422.553882690205</v>
      </c>
    </row>
    <row r="419" spans="1:23">
      <c r="A419" s="3" t="s">
        <v>17</v>
      </c>
      <c r="B419" s="3" t="s">
        <v>18</v>
      </c>
      <c r="C419" s="3" t="s">
        <v>19</v>
      </c>
      <c r="D419" s="3" t="s">
        <v>29</v>
      </c>
      <c r="E419" s="3" t="s">
        <v>21</v>
      </c>
      <c r="F419" s="70" t="s">
        <v>487</v>
      </c>
      <c r="G419" s="3" t="s">
        <v>60</v>
      </c>
      <c r="H419" s="58" t="str">
        <f t="shared" si="20"/>
        <v>394</v>
      </c>
      <c r="I419" s="59">
        <f>_xlfn.XLOOKUP(H419,'A6.2-Rate Base RCND Plant'!C:C,'A6.2-Rate Base RCND Plant'!F:F,"ERROR")</f>
        <v>0.34726061264282393</v>
      </c>
      <c r="J419" s="3" t="s">
        <v>23</v>
      </c>
      <c r="K419" s="3" t="s">
        <v>37</v>
      </c>
      <c r="L419" s="3" t="s">
        <v>38</v>
      </c>
      <c r="M419" s="4">
        <v>2001</v>
      </c>
      <c r="N419" s="5">
        <v>22308.59</v>
      </c>
      <c r="O419" s="5"/>
      <c r="P419" s="5">
        <v>22114.400000000001</v>
      </c>
      <c r="Q419" s="58">
        <f t="shared" si="18"/>
        <v>194.18999999999869</v>
      </c>
      <c r="R419" s="3" t="s">
        <v>36</v>
      </c>
      <c r="S419" s="4">
        <v>1</v>
      </c>
      <c r="T419" s="4">
        <v>1</v>
      </c>
      <c r="U419" s="4">
        <v>1</v>
      </c>
      <c r="V419" s="5">
        <v>22308.59</v>
      </c>
      <c r="W419" s="58">
        <f t="shared" si="19"/>
        <v>7746.8946305975751</v>
      </c>
    </row>
    <row r="420" spans="1:23">
      <c r="A420" s="3" t="s">
        <v>17</v>
      </c>
      <c r="B420" s="3" t="s">
        <v>18</v>
      </c>
      <c r="C420" s="3" t="s">
        <v>19</v>
      </c>
      <c r="D420" s="3" t="s">
        <v>29</v>
      </c>
      <c r="E420" s="3" t="s">
        <v>21</v>
      </c>
      <c r="F420" s="70" t="s">
        <v>487</v>
      </c>
      <c r="G420" s="3" t="s">
        <v>34</v>
      </c>
      <c r="H420" s="58" t="str">
        <f t="shared" si="20"/>
        <v>392</v>
      </c>
      <c r="I420" s="59">
        <f>_xlfn.XLOOKUP(H420,'A6.2-Rate Base RCND Plant'!C:C,'A6.2-Rate Base RCND Plant'!F:F,"ERROR")</f>
        <v>0.43183290679129122</v>
      </c>
      <c r="J420" s="3" t="s">
        <v>81</v>
      </c>
      <c r="K420" s="3" t="s">
        <v>24</v>
      </c>
      <c r="L420" s="3" t="s">
        <v>25</v>
      </c>
      <c r="M420" s="4">
        <v>2008</v>
      </c>
      <c r="N420" s="5">
        <v>86395.38</v>
      </c>
      <c r="O420" s="5"/>
      <c r="P420" s="5">
        <v>40997.120000000003</v>
      </c>
      <c r="Q420" s="58">
        <f t="shared" si="18"/>
        <v>45398.26</v>
      </c>
      <c r="R420" s="3" t="s">
        <v>36</v>
      </c>
      <c r="S420" s="4">
        <v>1</v>
      </c>
      <c r="T420" s="4">
        <v>1</v>
      </c>
      <c r="U420" s="4">
        <v>1</v>
      </c>
      <c r="V420" s="5">
        <v>86395.38</v>
      </c>
      <c r="W420" s="58">
        <f t="shared" si="19"/>
        <v>37308.368078738189</v>
      </c>
    </row>
    <row r="421" spans="1:23">
      <c r="A421" s="3" t="s">
        <v>17</v>
      </c>
      <c r="B421" s="3" t="s">
        <v>18</v>
      </c>
      <c r="C421" s="3" t="s">
        <v>19</v>
      </c>
      <c r="D421" s="3" t="s">
        <v>20</v>
      </c>
      <c r="E421" s="3" t="s">
        <v>21</v>
      </c>
      <c r="F421" s="70" t="s">
        <v>487</v>
      </c>
      <c r="G421" s="3" t="s">
        <v>22</v>
      </c>
      <c r="H421" s="58" t="str">
        <f t="shared" si="20"/>
        <v>384</v>
      </c>
      <c r="I421" s="59">
        <f>_xlfn.XLOOKUP(H421,'A6.2-Rate Base RCND Plant'!C:C,'A6.2-Rate Base RCND Plant'!F:F,"ERROR")</f>
        <v>0.35620879944303163</v>
      </c>
      <c r="J421" s="3" t="s">
        <v>23</v>
      </c>
      <c r="K421" s="3" t="s">
        <v>24</v>
      </c>
      <c r="L421" s="3" t="s">
        <v>25</v>
      </c>
      <c r="M421" s="4">
        <v>1995</v>
      </c>
      <c r="N421" s="5">
        <v>1130.7</v>
      </c>
      <c r="O421" s="5"/>
      <c r="P421" s="5">
        <v>915.31</v>
      </c>
      <c r="Q421" s="58">
        <f t="shared" si="18"/>
        <v>215.3900000000001</v>
      </c>
      <c r="R421" s="3" t="s">
        <v>26</v>
      </c>
      <c r="S421" s="4">
        <v>1947</v>
      </c>
      <c r="T421" s="4">
        <v>325</v>
      </c>
      <c r="U421" s="4">
        <v>5.99</v>
      </c>
      <c r="V421" s="5">
        <v>6773.76</v>
      </c>
      <c r="W421" s="58">
        <f t="shared" si="19"/>
        <v>2412.8729173152301</v>
      </c>
    </row>
    <row r="422" spans="1:23">
      <c r="A422" s="3" t="s">
        <v>17</v>
      </c>
      <c r="B422" s="3" t="s">
        <v>18</v>
      </c>
      <c r="C422" s="3" t="s">
        <v>19</v>
      </c>
      <c r="D422" s="3" t="s">
        <v>20</v>
      </c>
      <c r="E422" s="3" t="s">
        <v>21</v>
      </c>
      <c r="F422" s="70" t="s">
        <v>487</v>
      </c>
      <c r="G422" s="3" t="s">
        <v>63</v>
      </c>
      <c r="H422" s="58" t="str">
        <f t="shared" si="20"/>
        <v>383</v>
      </c>
      <c r="I422" s="59">
        <f>_xlfn.XLOOKUP(H422,'A6.2-Rate Base RCND Plant'!C:C,'A6.2-Rate Base RCND Plant'!F:F,"ERROR")</f>
        <v>0.50413956378429226</v>
      </c>
      <c r="J422" s="3" t="s">
        <v>23</v>
      </c>
      <c r="K422" s="3" t="s">
        <v>24</v>
      </c>
      <c r="L422" s="3" t="s">
        <v>25</v>
      </c>
      <c r="M422" s="4">
        <v>1988</v>
      </c>
      <c r="N422" s="5">
        <v>69051.63</v>
      </c>
      <c r="O422" s="5"/>
      <c r="P422" s="5">
        <v>64130.35</v>
      </c>
      <c r="Q422" s="58">
        <f t="shared" si="18"/>
        <v>4921.2800000000061</v>
      </c>
      <c r="R422" s="3" t="s">
        <v>64</v>
      </c>
      <c r="S422" s="4">
        <v>954</v>
      </c>
      <c r="T422" s="4">
        <v>245</v>
      </c>
      <c r="U422" s="4">
        <v>3.89</v>
      </c>
      <c r="V422" s="5">
        <v>268878.59000000003</v>
      </c>
      <c r="W422" s="58">
        <f t="shared" si="19"/>
        <v>135552.33507353559</v>
      </c>
    </row>
    <row r="423" spans="1:23">
      <c r="A423" s="3" t="s">
        <v>17</v>
      </c>
      <c r="B423" s="3" t="s">
        <v>18</v>
      </c>
      <c r="C423" s="3" t="s">
        <v>19</v>
      </c>
      <c r="D423" s="3" t="s">
        <v>29</v>
      </c>
      <c r="E423" s="3" t="s">
        <v>21</v>
      </c>
      <c r="F423" s="70" t="s">
        <v>487</v>
      </c>
      <c r="G423" s="3" t="s">
        <v>34</v>
      </c>
      <c r="H423" s="58" t="str">
        <f t="shared" si="20"/>
        <v>392</v>
      </c>
      <c r="I423" s="59">
        <f>_xlfn.XLOOKUP(H423,'A6.2-Rate Base RCND Plant'!C:C,'A6.2-Rate Base RCND Plant'!F:F,"ERROR")</f>
        <v>0.43183290679129122</v>
      </c>
      <c r="J423" s="3" t="s">
        <v>113</v>
      </c>
      <c r="K423" s="3" t="s">
        <v>24</v>
      </c>
      <c r="L423" s="3" t="s">
        <v>25</v>
      </c>
      <c r="M423" s="4">
        <v>2010</v>
      </c>
      <c r="N423" s="5">
        <v>127360.65</v>
      </c>
      <c r="O423" s="5"/>
      <c r="P423" s="5">
        <v>183291.86</v>
      </c>
      <c r="Q423" s="58">
        <f t="shared" si="18"/>
        <v>-55931.209999999992</v>
      </c>
      <c r="R423" s="3" t="s">
        <v>36</v>
      </c>
      <c r="S423" s="4">
        <v>1</v>
      </c>
      <c r="T423" s="4">
        <v>1</v>
      </c>
      <c r="U423" s="4">
        <v>1</v>
      </c>
      <c r="V423" s="5">
        <v>127360.65</v>
      </c>
      <c r="W423" s="58">
        <f t="shared" si="19"/>
        <v>54998.519700328259</v>
      </c>
    </row>
    <row r="424" spans="1:23">
      <c r="A424" s="3" t="s">
        <v>17</v>
      </c>
      <c r="B424" s="3" t="s">
        <v>18</v>
      </c>
      <c r="C424" s="3" t="s">
        <v>19</v>
      </c>
      <c r="D424" s="3" t="s">
        <v>20</v>
      </c>
      <c r="E424" s="3" t="s">
        <v>21</v>
      </c>
      <c r="F424" s="70" t="s">
        <v>487</v>
      </c>
      <c r="G424" s="3" t="s">
        <v>22</v>
      </c>
      <c r="H424" s="58" t="str">
        <f t="shared" si="20"/>
        <v>384</v>
      </c>
      <c r="I424" s="59">
        <f>_xlfn.XLOOKUP(H424,'A6.2-Rate Base RCND Plant'!C:C,'A6.2-Rate Base RCND Plant'!F:F,"ERROR")</f>
        <v>0.35620879944303163</v>
      </c>
      <c r="J424" s="3" t="s">
        <v>23</v>
      </c>
      <c r="K424" s="3" t="s">
        <v>24</v>
      </c>
      <c r="L424" s="3" t="s">
        <v>25</v>
      </c>
      <c r="M424" s="4">
        <v>1981</v>
      </c>
      <c r="N424" s="5">
        <v>57.57</v>
      </c>
      <c r="O424" s="5"/>
      <c r="P424" s="5">
        <v>56.11</v>
      </c>
      <c r="Q424" s="58">
        <f t="shared" si="18"/>
        <v>1.4600000000000009</v>
      </c>
      <c r="R424" s="3" t="s">
        <v>26</v>
      </c>
      <c r="S424" s="4">
        <v>1947</v>
      </c>
      <c r="T424" s="4">
        <v>220</v>
      </c>
      <c r="U424" s="4">
        <v>8.85</v>
      </c>
      <c r="V424" s="5">
        <v>509.49</v>
      </c>
      <c r="W424" s="58">
        <f t="shared" si="19"/>
        <v>181.4848212282302</v>
      </c>
    </row>
    <row r="425" spans="1:23">
      <c r="A425" s="3" t="s">
        <v>17</v>
      </c>
      <c r="B425" s="3" t="s">
        <v>18</v>
      </c>
      <c r="C425" s="3" t="s">
        <v>19</v>
      </c>
      <c r="D425" s="3" t="s">
        <v>29</v>
      </c>
      <c r="E425" s="3" t="s">
        <v>21</v>
      </c>
      <c r="F425" s="70" t="s">
        <v>487</v>
      </c>
      <c r="G425" s="3" t="s">
        <v>60</v>
      </c>
      <c r="H425" s="58" t="str">
        <f t="shared" si="20"/>
        <v>394</v>
      </c>
      <c r="I425" s="59">
        <f>_xlfn.XLOOKUP(H425,'A6.2-Rate Base RCND Plant'!C:C,'A6.2-Rate Base RCND Plant'!F:F,"ERROR")</f>
        <v>0.34726061264282393</v>
      </c>
      <c r="J425" s="3" t="s">
        <v>23</v>
      </c>
      <c r="K425" s="3" t="s">
        <v>73</v>
      </c>
      <c r="L425" s="3" t="s">
        <v>74</v>
      </c>
      <c r="M425" s="4">
        <v>2002</v>
      </c>
      <c r="N425" s="5">
        <v>817.5</v>
      </c>
      <c r="O425" s="5"/>
      <c r="P425" s="5">
        <v>784.35</v>
      </c>
      <c r="Q425" s="58">
        <f t="shared" si="18"/>
        <v>33.149999999999977</v>
      </c>
      <c r="R425" s="3" t="s">
        <v>36</v>
      </c>
      <c r="S425" s="4">
        <v>1</v>
      </c>
      <c r="T425" s="4">
        <v>1</v>
      </c>
      <c r="U425" s="4">
        <v>1</v>
      </c>
      <c r="V425" s="5">
        <v>817.5</v>
      </c>
      <c r="W425" s="58">
        <f t="shared" si="19"/>
        <v>283.88555083550858</v>
      </c>
    </row>
    <row r="426" spans="1:23">
      <c r="A426" s="3" t="s">
        <v>17</v>
      </c>
      <c r="B426" s="3" t="s">
        <v>18</v>
      </c>
      <c r="C426" s="3" t="s">
        <v>19</v>
      </c>
      <c r="D426" s="3" t="s">
        <v>20</v>
      </c>
      <c r="E426" s="3" t="s">
        <v>21</v>
      </c>
      <c r="F426" s="70" t="s">
        <v>487</v>
      </c>
      <c r="G426" s="3" t="s">
        <v>55</v>
      </c>
      <c r="H426" s="58" t="str">
        <f t="shared" si="20"/>
        <v>379</v>
      </c>
      <c r="I426" s="59">
        <f>_xlfn.XLOOKUP(H426,'A6.2-Rate Base RCND Plant'!C:C,'A6.2-Rate Base RCND Plant'!F:F,"ERROR")</f>
        <v>0.3380707986361931</v>
      </c>
      <c r="J426" s="3" t="s">
        <v>23</v>
      </c>
      <c r="K426" s="3" t="s">
        <v>24</v>
      </c>
      <c r="L426" s="3" t="s">
        <v>25</v>
      </c>
      <c r="M426" s="4">
        <v>1980</v>
      </c>
      <c r="N426" s="5">
        <v>624.63</v>
      </c>
      <c r="O426" s="5"/>
      <c r="P426" s="5">
        <v>431.8</v>
      </c>
      <c r="Q426" s="58">
        <f t="shared" si="18"/>
        <v>192.82999999999998</v>
      </c>
      <c r="R426" s="3" t="s">
        <v>56</v>
      </c>
      <c r="S426" s="4">
        <v>1223</v>
      </c>
      <c r="T426" s="4">
        <v>203</v>
      </c>
      <c r="U426" s="4">
        <v>6.02</v>
      </c>
      <c r="V426" s="5">
        <v>3763.16</v>
      </c>
      <c r="W426" s="58">
        <f t="shared" si="19"/>
        <v>1272.2145065957764</v>
      </c>
    </row>
    <row r="427" spans="1:23">
      <c r="A427" s="3" t="s">
        <v>17</v>
      </c>
      <c r="B427" s="3" t="s">
        <v>18</v>
      </c>
      <c r="C427" s="3" t="s">
        <v>19</v>
      </c>
      <c r="D427" s="3" t="s">
        <v>29</v>
      </c>
      <c r="E427" s="3" t="s">
        <v>21</v>
      </c>
      <c r="F427" s="70" t="s">
        <v>487</v>
      </c>
      <c r="G427" s="3" t="s">
        <v>82</v>
      </c>
      <c r="H427" s="58" t="str">
        <f t="shared" si="20"/>
        <v>393</v>
      </c>
      <c r="I427" s="59">
        <f>_xlfn.XLOOKUP(H427,'A6.2-Rate Base RCND Plant'!C:C,'A6.2-Rate Base RCND Plant'!F:F,"ERROR")</f>
        <v>0.47174007972370507</v>
      </c>
      <c r="J427" s="3" t="s">
        <v>23</v>
      </c>
      <c r="K427" s="3" t="s">
        <v>49</v>
      </c>
      <c r="L427" s="3" t="s">
        <v>50</v>
      </c>
      <c r="M427" s="4">
        <v>2003</v>
      </c>
      <c r="N427" s="5">
        <v>857.24</v>
      </c>
      <c r="O427" s="5"/>
      <c r="P427" s="5">
        <v>480.91</v>
      </c>
      <c r="Q427" s="58">
        <f t="shared" si="18"/>
        <v>376.33</v>
      </c>
      <c r="R427" s="3" t="s">
        <v>36</v>
      </c>
      <c r="S427" s="4">
        <v>1</v>
      </c>
      <c r="T427" s="4">
        <v>1</v>
      </c>
      <c r="U427" s="4">
        <v>1</v>
      </c>
      <c r="V427" s="5">
        <v>857.24</v>
      </c>
      <c r="W427" s="58">
        <f t="shared" si="19"/>
        <v>404.39446594234892</v>
      </c>
    </row>
    <row r="428" spans="1:23">
      <c r="A428" s="3" t="s">
        <v>17</v>
      </c>
      <c r="B428" s="3" t="s">
        <v>18</v>
      </c>
      <c r="C428" s="3" t="s">
        <v>19</v>
      </c>
      <c r="D428" s="3" t="s">
        <v>29</v>
      </c>
      <c r="E428" s="3" t="s">
        <v>21</v>
      </c>
      <c r="F428" s="70" t="s">
        <v>487</v>
      </c>
      <c r="G428" s="3" t="s">
        <v>30</v>
      </c>
      <c r="H428" s="58" t="str">
        <f t="shared" si="20"/>
        <v>390</v>
      </c>
      <c r="I428" s="59">
        <f>_xlfn.XLOOKUP(H428,'A6.2-Rate Base RCND Plant'!C:C,'A6.2-Rate Base RCND Plant'!F:F,"ERROR")</f>
        <v>0.24904501540006124</v>
      </c>
      <c r="J428" s="3" t="s">
        <v>23</v>
      </c>
      <c r="K428" s="3" t="s">
        <v>68</v>
      </c>
      <c r="L428" s="3" t="s">
        <v>88</v>
      </c>
      <c r="M428" s="4">
        <v>1988</v>
      </c>
      <c r="N428" s="5">
        <v>158.44</v>
      </c>
      <c r="O428" s="5"/>
      <c r="P428" s="5">
        <v>142.66999999999999</v>
      </c>
      <c r="Q428" s="58">
        <f t="shared" si="18"/>
        <v>15.77000000000001</v>
      </c>
      <c r="R428" s="3" t="s">
        <v>33</v>
      </c>
      <c r="S428" s="4">
        <v>675</v>
      </c>
      <c r="T428" s="4">
        <v>239.75</v>
      </c>
      <c r="U428" s="4">
        <v>2.82</v>
      </c>
      <c r="V428" s="5">
        <v>446.08</v>
      </c>
      <c r="W428" s="58">
        <f t="shared" si="19"/>
        <v>111.09400046965932</v>
      </c>
    </row>
    <row r="429" spans="1:23">
      <c r="A429" s="3" t="s">
        <v>17</v>
      </c>
      <c r="B429" s="3" t="s">
        <v>18</v>
      </c>
      <c r="C429" s="3" t="s">
        <v>19</v>
      </c>
      <c r="D429" s="3" t="s">
        <v>29</v>
      </c>
      <c r="E429" s="3" t="s">
        <v>21</v>
      </c>
      <c r="F429" s="70" t="s">
        <v>487</v>
      </c>
      <c r="G429" s="3" t="s">
        <v>30</v>
      </c>
      <c r="H429" s="58" t="str">
        <f t="shared" si="20"/>
        <v>390</v>
      </c>
      <c r="I429" s="59">
        <f>_xlfn.XLOOKUP(H429,'A6.2-Rate Base RCND Plant'!C:C,'A6.2-Rate Base RCND Plant'!F:F,"ERROR")</f>
        <v>0.24904501540006124</v>
      </c>
      <c r="J429" s="3" t="s">
        <v>23</v>
      </c>
      <c r="K429" s="3" t="s">
        <v>37</v>
      </c>
      <c r="L429" s="3" t="s">
        <v>38</v>
      </c>
      <c r="M429" s="4">
        <v>2001</v>
      </c>
      <c r="N429" s="5">
        <v>11727.5</v>
      </c>
      <c r="O429" s="5"/>
      <c r="P429" s="5">
        <v>11727.5</v>
      </c>
      <c r="Q429" s="58">
        <f t="shared" si="18"/>
        <v>0</v>
      </c>
      <c r="R429" s="3" t="s">
        <v>33</v>
      </c>
      <c r="S429" s="4">
        <v>675</v>
      </c>
      <c r="T429" s="4">
        <v>314</v>
      </c>
      <c r="U429" s="4">
        <v>2.15</v>
      </c>
      <c r="V429" s="5">
        <v>25210.39</v>
      </c>
      <c r="W429" s="58">
        <f t="shared" si="19"/>
        <v>6278.5219657915495</v>
      </c>
    </row>
    <row r="430" spans="1:23">
      <c r="A430" s="3" t="s">
        <v>17</v>
      </c>
      <c r="B430" s="3" t="s">
        <v>18</v>
      </c>
      <c r="C430" s="3" t="s">
        <v>19</v>
      </c>
      <c r="D430" s="3" t="s">
        <v>29</v>
      </c>
      <c r="E430" s="3" t="s">
        <v>21</v>
      </c>
      <c r="F430" s="70" t="s">
        <v>487</v>
      </c>
      <c r="G430" s="3" t="s">
        <v>34</v>
      </c>
      <c r="H430" s="58" t="str">
        <f t="shared" si="20"/>
        <v>392</v>
      </c>
      <c r="I430" s="59">
        <f>_xlfn.XLOOKUP(H430,'A6.2-Rate Base RCND Plant'!C:C,'A6.2-Rate Base RCND Plant'!F:F,"ERROR")</f>
        <v>0.43183290679129122</v>
      </c>
      <c r="J430" s="3" t="s">
        <v>35</v>
      </c>
      <c r="K430" s="3" t="s">
        <v>24</v>
      </c>
      <c r="L430" s="3" t="s">
        <v>25</v>
      </c>
      <c r="M430" s="4">
        <v>2008</v>
      </c>
      <c r="N430" s="5">
        <v>4838.29</v>
      </c>
      <c r="O430" s="5"/>
      <c r="P430" s="5">
        <v>237.59</v>
      </c>
      <c r="Q430" s="58">
        <f t="shared" si="18"/>
        <v>4600.7</v>
      </c>
      <c r="R430" s="3" t="s">
        <v>36</v>
      </c>
      <c r="S430" s="4">
        <v>1</v>
      </c>
      <c r="T430" s="4">
        <v>1</v>
      </c>
      <c r="U430" s="4">
        <v>1</v>
      </c>
      <c r="V430" s="5">
        <v>4838.29</v>
      </c>
      <c r="W430" s="58">
        <f t="shared" si="19"/>
        <v>2089.3328345992363</v>
      </c>
    </row>
    <row r="431" spans="1:23">
      <c r="A431" s="3" t="s">
        <v>17</v>
      </c>
      <c r="B431" s="3" t="s">
        <v>18</v>
      </c>
      <c r="C431" s="3" t="s">
        <v>19</v>
      </c>
      <c r="D431" s="3" t="s">
        <v>29</v>
      </c>
      <c r="E431" s="3" t="s">
        <v>21</v>
      </c>
      <c r="F431" s="70" t="s">
        <v>487</v>
      </c>
      <c r="G431" s="3" t="s">
        <v>57</v>
      </c>
      <c r="H431" s="58" t="str">
        <f t="shared" si="20"/>
        <v>396</v>
      </c>
      <c r="I431" s="59">
        <f>_xlfn.XLOOKUP(H431,'A6.2-Rate Base RCND Plant'!C:C,'A6.2-Rate Base RCND Plant'!F:F,"ERROR")</f>
        <v>0.54297473900690851</v>
      </c>
      <c r="J431" s="3" t="s">
        <v>23</v>
      </c>
      <c r="K431" s="3" t="s">
        <v>37</v>
      </c>
      <c r="L431" s="3" t="s">
        <v>38</v>
      </c>
      <c r="M431" s="4">
        <v>2015</v>
      </c>
      <c r="N431" s="5">
        <v>3903.05</v>
      </c>
      <c r="O431" s="5"/>
      <c r="P431" s="5">
        <v>3863.18</v>
      </c>
      <c r="Q431" s="58">
        <f t="shared" si="18"/>
        <v>39.870000000000346</v>
      </c>
      <c r="R431" s="3" t="s">
        <v>36</v>
      </c>
      <c r="S431" s="4">
        <v>1</v>
      </c>
      <c r="T431" s="4">
        <v>1</v>
      </c>
      <c r="U431" s="4">
        <v>1</v>
      </c>
      <c r="V431" s="5">
        <v>3903.05</v>
      </c>
      <c r="W431" s="58">
        <f t="shared" si="19"/>
        <v>2119.2575550809142</v>
      </c>
    </row>
    <row r="432" spans="1:23">
      <c r="A432" s="3" t="s">
        <v>17</v>
      </c>
      <c r="B432" s="3" t="s">
        <v>18</v>
      </c>
      <c r="C432" s="3" t="s">
        <v>19</v>
      </c>
      <c r="D432" s="3" t="s">
        <v>29</v>
      </c>
      <c r="E432" s="3" t="s">
        <v>21</v>
      </c>
      <c r="F432" s="70" t="s">
        <v>487</v>
      </c>
      <c r="G432" s="3" t="s">
        <v>82</v>
      </c>
      <c r="H432" s="58" t="str">
        <f t="shared" si="20"/>
        <v>393</v>
      </c>
      <c r="I432" s="59">
        <f>_xlfn.XLOOKUP(H432,'A6.2-Rate Base RCND Plant'!C:C,'A6.2-Rate Base RCND Plant'!F:F,"ERROR")</f>
        <v>0.47174007972370507</v>
      </c>
      <c r="J432" s="3" t="s">
        <v>23</v>
      </c>
      <c r="K432" s="3" t="s">
        <v>42</v>
      </c>
      <c r="L432" s="3" t="s">
        <v>83</v>
      </c>
      <c r="M432" s="4">
        <v>2008</v>
      </c>
      <c r="N432" s="5">
        <v>62586.85</v>
      </c>
      <c r="O432" s="5"/>
      <c r="P432" s="5">
        <v>29030.16</v>
      </c>
      <c r="Q432" s="58">
        <f t="shared" si="18"/>
        <v>33556.69</v>
      </c>
      <c r="R432" s="3" t="s">
        <v>36</v>
      </c>
      <c r="S432" s="4">
        <v>1</v>
      </c>
      <c r="T432" s="4">
        <v>1</v>
      </c>
      <c r="U432" s="4">
        <v>1</v>
      </c>
      <c r="V432" s="5">
        <v>62586.85</v>
      </c>
      <c r="W432" s="58">
        <f t="shared" si="19"/>
        <v>29524.725608655572</v>
      </c>
    </row>
    <row r="433" spans="1:23">
      <c r="A433" s="3" t="s">
        <v>17</v>
      </c>
      <c r="B433" s="3" t="s">
        <v>18</v>
      </c>
      <c r="C433" s="3" t="s">
        <v>19</v>
      </c>
      <c r="D433" s="3" t="s">
        <v>29</v>
      </c>
      <c r="E433" s="3" t="s">
        <v>21</v>
      </c>
      <c r="F433" s="70" t="s">
        <v>487</v>
      </c>
      <c r="G433" s="3" t="s">
        <v>30</v>
      </c>
      <c r="H433" s="58" t="str">
        <f t="shared" si="20"/>
        <v>390</v>
      </c>
      <c r="I433" s="59">
        <f>_xlfn.XLOOKUP(H433,'A6.2-Rate Base RCND Plant'!C:C,'A6.2-Rate Base RCND Plant'!F:F,"ERROR")</f>
        <v>0.24904501540006124</v>
      </c>
      <c r="J433" s="3" t="s">
        <v>23</v>
      </c>
      <c r="K433" s="3" t="s">
        <v>68</v>
      </c>
      <c r="L433" s="3" t="s">
        <v>69</v>
      </c>
      <c r="M433" s="4">
        <v>1967</v>
      </c>
      <c r="N433" s="5">
        <v>1160.8800000000001</v>
      </c>
      <c r="O433" s="5"/>
      <c r="P433" s="5">
        <v>1160.55</v>
      </c>
      <c r="Q433" s="58">
        <f t="shared" si="18"/>
        <v>0.33000000000015461</v>
      </c>
      <c r="R433" s="3" t="s">
        <v>33</v>
      </c>
      <c r="S433" s="4">
        <v>675</v>
      </c>
      <c r="T433" s="4">
        <v>65</v>
      </c>
      <c r="U433" s="4">
        <v>10.38</v>
      </c>
      <c r="V433" s="5">
        <v>12055.29</v>
      </c>
      <c r="W433" s="58">
        <f t="shared" si="19"/>
        <v>3002.3098837022044</v>
      </c>
    </row>
    <row r="434" spans="1:23">
      <c r="A434" s="3" t="s">
        <v>17</v>
      </c>
      <c r="B434" s="3" t="s">
        <v>18</v>
      </c>
      <c r="C434" s="3" t="s">
        <v>19</v>
      </c>
      <c r="D434" s="3" t="s">
        <v>29</v>
      </c>
      <c r="E434" s="3" t="s">
        <v>21</v>
      </c>
      <c r="F434" s="70" t="s">
        <v>487</v>
      </c>
      <c r="G434" s="3" t="s">
        <v>57</v>
      </c>
      <c r="H434" s="58" t="str">
        <f t="shared" si="20"/>
        <v>396</v>
      </c>
      <c r="I434" s="59">
        <f>_xlfn.XLOOKUP(H434,'A6.2-Rate Base RCND Plant'!C:C,'A6.2-Rate Base RCND Plant'!F:F,"ERROR")</f>
        <v>0.54297473900690851</v>
      </c>
      <c r="J434" s="3" t="s">
        <v>23</v>
      </c>
      <c r="K434" s="3" t="s">
        <v>49</v>
      </c>
      <c r="L434" s="3" t="s">
        <v>50</v>
      </c>
      <c r="M434" s="4">
        <v>1995</v>
      </c>
      <c r="N434" s="5">
        <v>14379.2</v>
      </c>
      <c r="O434" s="5"/>
      <c r="P434" s="5">
        <v>14378.02</v>
      </c>
      <c r="Q434" s="58">
        <f t="shared" si="18"/>
        <v>1.180000000000291</v>
      </c>
      <c r="R434" s="3" t="s">
        <v>36</v>
      </c>
      <c r="S434" s="4">
        <v>1</v>
      </c>
      <c r="T434" s="4">
        <v>1</v>
      </c>
      <c r="U434" s="4">
        <v>1</v>
      </c>
      <c r="V434" s="5">
        <v>14379.2</v>
      </c>
      <c r="W434" s="58">
        <f t="shared" si="19"/>
        <v>7807.5423671281396</v>
      </c>
    </row>
    <row r="435" spans="1:23">
      <c r="A435" s="3" t="s">
        <v>17</v>
      </c>
      <c r="B435" s="3" t="s">
        <v>18</v>
      </c>
      <c r="C435" s="3" t="s">
        <v>19</v>
      </c>
      <c r="D435" s="3" t="s">
        <v>29</v>
      </c>
      <c r="E435" s="3" t="s">
        <v>21</v>
      </c>
      <c r="F435" s="70" t="s">
        <v>487</v>
      </c>
      <c r="G435" s="3" t="s">
        <v>60</v>
      </c>
      <c r="H435" s="58" t="str">
        <f t="shared" si="20"/>
        <v>394</v>
      </c>
      <c r="I435" s="59">
        <f>_xlfn.XLOOKUP(H435,'A6.2-Rate Base RCND Plant'!C:C,'A6.2-Rate Base RCND Plant'!F:F,"ERROR")</f>
        <v>0.34726061264282393</v>
      </c>
      <c r="J435" s="3" t="s">
        <v>23</v>
      </c>
      <c r="K435" s="3" t="s">
        <v>31</v>
      </c>
      <c r="L435" s="3" t="s">
        <v>32</v>
      </c>
      <c r="M435" s="4">
        <v>2009</v>
      </c>
      <c r="N435" s="5">
        <v>39560.32</v>
      </c>
      <c r="O435" s="5"/>
      <c r="P435" s="5">
        <v>27638.78</v>
      </c>
      <c r="Q435" s="58">
        <f t="shared" si="18"/>
        <v>11921.54</v>
      </c>
      <c r="R435" s="3" t="s">
        <v>36</v>
      </c>
      <c r="S435" s="4">
        <v>1</v>
      </c>
      <c r="T435" s="4">
        <v>1</v>
      </c>
      <c r="U435" s="4">
        <v>1</v>
      </c>
      <c r="V435" s="5">
        <v>39560.32</v>
      </c>
      <c r="W435" s="58">
        <f t="shared" si="19"/>
        <v>13737.74095954616</v>
      </c>
    </row>
    <row r="436" spans="1:23">
      <c r="A436" s="3" t="s">
        <v>17</v>
      </c>
      <c r="B436" s="3" t="s">
        <v>18</v>
      </c>
      <c r="C436" s="3" t="s">
        <v>19</v>
      </c>
      <c r="D436" s="3" t="s">
        <v>29</v>
      </c>
      <c r="E436" s="3" t="s">
        <v>21</v>
      </c>
      <c r="F436" s="70" t="s">
        <v>487</v>
      </c>
      <c r="G436" s="3" t="s">
        <v>60</v>
      </c>
      <c r="H436" s="58" t="str">
        <f t="shared" si="20"/>
        <v>394</v>
      </c>
      <c r="I436" s="59">
        <f>_xlfn.XLOOKUP(H436,'A6.2-Rate Base RCND Plant'!C:C,'A6.2-Rate Base RCND Plant'!F:F,"ERROR")</f>
        <v>0.34726061264282393</v>
      </c>
      <c r="J436" s="3" t="s">
        <v>23</v>
      </c>
      <c r="K436" s="3" t="s">
        <v>58</v>
      </c>
      <c r="L436" s="3" t="s">
        <v>59</v>
      </c>
      <c r="M436" s="4">
        <v>2006</v>
      </c>
      <c r="N436" s="5">
        <v>66656.289999999994</v>
      </c>
      <c r="O436" s="5"/>
      <c r="P436" s="5">
        <v>52247.34</v>
      </c>
      <c r="Q436" s="58">
        <f t="shared" si="18"/>
        <v>14408.949999999997</v>
      </c>
      <c r="R436" s="3" t="s">
        <v>36</v>
      </c>
      <c r="S436" s="4">
        <v>1</v>
      </c>
      <c r="T436" s="4">
        <v>1</v>
      </c>
      <c r="U436" s="4">
        <v>1</v>
      </c>
      <c r="V436" s="5">
        <v>66656.289999999994</v>
      </c>
      <c r="W436" s="58">
        <f t="shared" si="19"/>
        <v>23147.104101897738</v>
      </c>
    </row>
    <row r="437" spans="1:23">
      <c r="A437" s="3" t="s">
        <v>17</v>
      </c>
      <c r="B437" s="3" t="s">
        <v>18</v>
      </c>
      <c r="C437" s="3" t="s">
        <v>19</v>
      </c>
      <c r="D437" s="3" t="s">
        <v>29</v>
      </c>
      <c r="E437" s="3" t="s">
        <v>21</v>
      </c>
      <c r="F437" s="70" t="s">
        <v>487</v>
      </c>
      <c r="G437" s="3" t="s">
        <v>57</v>
      </c>
      <c r="H437" s="58" t="str">
        <f t="shared" si="20"/>
        <v>396</v>
      </c>
      <c r="I437" s="59">
        <f>_xlfn.XLOOKUP(H437,'A6.2-Rate Base RCND Plant'!C:C,'A6.2-Rate Base RCND Plant'!F:F,"ERROR")</f>
        <v>0.54297473900690851</v>
      </c>
      <c r="J437" s="3" t="s">
        <v>23</v>
      </c>
      <c r="K437" s="3" t="s">
        <v>31</v>
      </c>
      <c r="L437" s="3" t="s">
        <v>32</v>
      </c>
      <c r="M437" s="4">
        <v>2006</v>
      </c>
      <c r="N437" s="5">
        <v>80844.899999999994</v>
      </c>
      <c r="O437" s="5"/>
      <c r="P437" s="5">
        <v>60346.91</v>
      </c>
      <c r="Q437" s="58">
        <f t="shared" si="18"/>
        <v>20497.989999999991</v>
      </c>
      <c r="R437" s="3" t="s">
        <v>36</v>
      </c>
      <c r="S437" s="4">
        <v>1</v>
      </c>
      <c r="T437" s="4">
        <v>1</v>
      </c>
      <c r="U437" s="4">
        <v>1</v>
      </c>
      <c r="V437" s="5">
        <v>80844.899999999994</v>
      </c>
      <c r="W437" s="58">
        <f t="shared" si="19"/>
        <v>43896.738477539613</v>
      </c>
    </row>
    <row r="438" spans="1:23">
      <c r="A438" s="3" t="s">
        <v>17</v>
      </c>
      <c r="B438" s="3" t="s">
        <v>18</v>
      </c>
      <c r="C438" s="3" t="s">
        <v>19</v>
      </c>
      <c r="D438" s="3" t="s">
        <v>29</v>
      </c>
      <c r="E438" s="3" t="s">
        <v>21</v>
      </c>
      <c r="F438" s="70" t="s">
        <v>487</v>
      </c>
      <c r="G438" s="3" t="s">
        <v>30</v>
      </c>
      <c r="H438" s="58" t="str">
        <f t="shared" si="20"/>
        <v>390</v>
      </c>
      <c r="I438" s="59">
        <f>_xlfn.XLOOKUP(H438,'A6.2-Rate Base RCND Plant'!C:C,'A6.2-Rate Base RCND Plant'!F:F,"ERROR")</f>
        <v>0.24904501540006124</v>
      </c>
      <c r="J438" s="3" t="s">
        <v>23</v>
      </c>
      <c r="K438" s="3" t="s">
        <v>42</v>
      </c>
      <c r="L438" s="3" t="s">
        <v>43</v>
      </c>
      <c r="M438" s="4">
        <v>1971</v>
      </c>
      <c r="N438" s="5">
        <v>270.22000000000003</v>
      </c>
      <c r="O438" s="5"/>
      <c r="P438" s="5">
        <v>270.22000000000003</v>
      </c>
      <c r="Q438" s="58">
        <f t="shared" si="18"/>
        <v>0</v>
      </c>
      <c r="R438" s="3" t="s">
        <v>33</v>
      </c>
      <c r="S438" s="4">
        <v>675</v>
      </c>
      <c r="T438" s="4">
        <v>86</v>
      </c>
      <c r="U438" s="4">
        <v>7.85</v>
      </c>
      <c r="V438" s="5">
        <v>2120.91</v>
      </c>
      <c r="W438" s="58">
        <f t="shared" si="19"/>
        <v>528.20206361214389</v>
      </c>
    </row>
    <row r="439" spans="1:23">
      <c r="A439" s="3" t="s">
        <v>17</v>
      </c>
      <c r="B439" s="3" t="s">
        <v>18</v>
      </c>
      <c r="C439" s="3" t="s">
        <v>19</v>
      </c>
      <c r="D439" s="3" t="s">
        <v>29</v>
      </c>
      <c r="E439" s="3" t="s">
        <v>21</v>
      </c>
      <c r="F439" s="70" t="s">
        <v>487</v>
      </c>
      <c r="G439" s="3" t="s">
        <v>30</v>
      </c>
      <c r="H439" s="58" t="str">
        <f t="shared" si="20"/>
        <v>390</v>
      </c>
      <c r="I439" s="59">
        <f>_xlfn.XLOOKUP(H439,'A6.2-Rate Base RCND Plant'!C:C,'A6.2-Rate Base RCND Plant'!F:F,"ERROR")</f>
        <v>0.24904501540006124</v>
      </c>
      <c r="J439" s="3" t="s">
        <v>23</v>
      </c>
      <c r="K439" s="3" t="s">
        <v>42</v>
      </c>
      <c r="L439" s="3" t="s">
        <v>43</v>
      </c>
      <c r="M439" s="4">
        <v>1989</v>
      </c>
      <c r="N439" s="5">
        <v>3330.42</v>
      </c>
      <c r="O439" s="5"/>
      <c r="P439" s="5">
        <v>3330.42</v>
      </c>
      <c r="Q439" s="58">
        <f t="shared" si="18"/>
        <v>0</v>
      </c>
      <c r="R439" s="3" t="s">
        <v>33</v>
      </c>
      <c r="S439" s="4">
        <v>675</v>
      </c>
      <c r="T439" s="4">
        <v>242.75</v>
      </c>
      <c r="U439" s="4">
        <v>2.78</v>
      </c>
      <c r="V439" s="5">
        <v>9260.69</v>
      </c>
      <c r="W439" s="58">
        <f t="shared" si="19"/>
        <v>2306.3286836651932</v>
      </c>
    </row>
    <row r="440" spans="1:23">
      <c r="A440" s="3" t="s">
        <v>17</v>
      </c>
      <c r="B440" s="3" t="s">
        <v>18</v>
      </c>
      <c r="C440" s="3" t="s">
        <v>19</v>
      </c>
      <c r="D440" s="3" t="s">
        <v>29</v>
      </c>
      <c r="E440" s="3" t="s">
        <v>21</v>
      </c>
      <c r="F440" s="70" t="s">
        <v>487</v>
      </c>
      <c r="G440" s="3" t="s">
        <v>30</v>
      </c>
      <c r="H440" s="58" t="str">
        <f t="shared" si="20"/>
        <v>390</v>
      </c>
      <c r="I440" s="59">
        <f>_xlfn.XLOOKUP(H440,'A6.2-Rate Base RCND Plant'!C:C,'A6.2-Rate Base RCND Plant'!F:F,"ERROR")</f>
        <v>0.24904501540006124</v>
      </c>
      <c r="J440" s="3" t="s">
        <v>23</v>
      </c>
      <c r="K440" s="3" t="s">
        <v>42</v>
      </c>
      <c r="L440" s="3" t="s">
        <v>43</v>
      </c>
      <c r="M440" s="4">
        <v>1985</v>
      </c>
      <c r="N440" s="5">
        <v>6271.98</v>
      </c>
      <c r="O440" s="5"/>
      <c r="P440" s="5">
        <v>6271.98</v>
      </c>
      <c r="Q440" s="58">
        <f t="shared" si="18"/>
        <v>0</v>
      </c>
      <c r="R440" s="3" t="s">
        <v>33</v>
      </c>
      <c r="S440" s="4">
        <v>675</v>
      </c>
      <c r="T440" s="4">
        <v>223</v>
      </c>
      <c r="U440" s="4">
        <v>3.03</v>
      </c>
      <c r="V440" s="5">
        <v>18984.689999999999</v>
      </c>
      <c r="W440" s="58">
        <f t="shared" si="19"/>
        <v>4728.0424134153882</v>
      </c>
    </row>
    <row r="441" spans="1:23">
      <c r="A441" s="3" t="s">
        <v>17</v>
      </c>
      <c r="B441" s="3" t="s">
        <v>18</v>
      </c>
      <c r="C441" s="3" t="s">
        <v>19</v>
      </c>
      <c r="D441" s="3" t="s">
        <v>29</v>
      </c>
      <c r="E441" s="3" t="s">
        <v>21</v>
      </c>
      <c r="F441" s="70" t="s">
        <v>487</v>
      </c>
      <c r="G441" s="3" t="s">
        <v>60</v>
      </c>
      <c r="H441" s="58" t="str">
        <f t="shared" si="20"/>
        <v>394</v>
      </c>
      <c r="I441" s="59">
        <f>_xlfn.XLOOKUP(H441,'A6.2-Rate Base RCND Plant'!C:C,'A6.2-Rate Base RCND Plant'!F:F,"ERROR")</f>
        <v>0.34726061264282393</v>
      </c>
      <c r="J441" s="3" t="s">
        <v>23</v>
      </c>
      <c r="K441" s="3" t="s">
        <v>58</v>
      </c>
      <c r="L441" s="3" t="s">
        <v>59</v>
      </c>
      <c r="M441" s="4">
        <v>2007</v>
      </c>
      <c r="N441" s="5">
        <v>22443.91</v>
      </c>
      <c r="O441" s="5"/>
      <c r="P441" s="5">
        <v>16664.38</v>
      </c>
      <c r="Q441" s="58">
        <f t="shared" si="18"/>
        <v>5779.5299999999988</v>
      </c>
      <c r="R441" s="3" t="s">
        <v>36</v>
      </c>
      <c r="S441" s="4">
        <v>1</v>
      </c>
      <c r="T441" s="4">
        <v>1</v>
      </c>
      <c r="U441" s="4">
        <v>1</v>
      </c>
      <c r="V441" s="5">
        <v>22443.91</v>
      </c>
      <c r="W441" s="58">
        <f t="shared" si="19"/>
        <v>7793.8859367004025</v>
      </c>
    </row>
    <row r="442" spans="1:23">
      <c r="A442" s="3" t="s">
        <v>17</v>
      </c>
      <c r="B442" s="3" t="s">
        <v>18</v>
      </c>
      <c r="C442" s="3" t="s">
        <v>19</v>
      </c>
      <c r="D442" s="3" t="s">
        <v>29</v>
      </c>
      <c r="E442" s="3" t="s">
        <v>21</v>
      </c>
      <c r="F442" s="70" t="s">
        <v>487</v>
      </c>
      <c r="G442" s="3" t="s">
        <v>70</v>
      </c>
      <c r="H442" s="58" t="str">
        <f t="shared" si="20"/>
        <v>391</v>
      </c>
      <c r="I442" s="59">
        <f>_xlfn.XLOOKUP(H442,'A6.2-Rate Base RCND Plant'!C:C,'A6.2-Rate Base RCND Plant'!F:F,"ERROR")</f>
        <v>0.55164661503469203</v>
      </c>
      <c r="J442" s="3" t="s">
        <v>71</v>
      </c>
      <c r="K442" s="3" t="s">
        <v>42</v>
      </c>
      <c r="L442" s="3" t="s">
        <v>43</v>
      </c>
      <c r="M442" s="4">
        <v>2004</v>
      </c>
      <c r="N442" s="5">
        <v>359565.02</v>
      </c>
      <c r="O442" s="5"/>
      <c r="P442" s="5">
        <v>359565.01</v>
      </c>
      <c r="Q442" s="58">
        <f t="shared" si="18"/>
        <v>1.0000000009313226E-2</v>
      </c>
      <c r="R442" s="3" t="s">
        <v>36</v>
      </c>
      <c r="S442" s="4">
        <v>1</v>
      </c>
      <c r="T442" s="4">
        <v>1</v>
      </c>
      <c r="U442" s="4">
        <v>1</v>
      </c>
      <c r="V442" s="5">
        <v>359565.02</v>
      </c>
      <c r="W442" s="58">
        <f t="shared" si="19"/>
        <v>198352.82616788134</v>
      </c>
    </row>
    <row r="443" spans="1:23">
      <c r="A443" s="3" t="s">
        <v>17</v>
      </c>
      <c r="B443" s="3" t="s">
        <v>18</v>
      </c>
      <c r="C443" s="3" t="s">
        <v>19</v>
      </c>
      <c r="D443" s="3" t="s">
        <v>29</v>
      </c>
      <c r="E443" s="3" t="s">
        <v>21</v>
      </c>
      <c r="F443" s="70" t="s">
        <v>487</v>
      </c>
      <c r="G443" s="3" t="s">
        <v>60</v>
      </c>
      <c r="H443" s="58" t="str">
        <f t="shared" si="20"/>
        <v>394</v>
      </c>
      <c r="I443" s="59">
        <f>_xlfn.XLOOKUP(H443,'A6.2-Rate Base RCND Plant'!C:C,'A6.2-Rate Base RCND Plant'!F:F,"ERROR")</f>
        <v>0.34726061264282393</v>
      </c>
      <c r="J443" s="3" t="s">
        <v>23</v>
      </c>
      <c r="K443" s="3" t="s">
        <v>31</v>
      </c>
      <c r="L443" s="3" t="s">
        <v>32</v>
      </c>
      <c r="M443" s="4">
        <v>2004</v>
      </c>
      <c r="N443" s="5">
        <v>11325.43</v>
      </c>
      <c r="O443" s="5"/>
      <c r="P443" s="5">
        <v>10099.01</v>
      </c>
      <c r="Q443" s="58">
        <f t="shared" si="18"/>
        <v>1226.42</v>
      </c>
      <c r="R443" s="3" t="s">
        <v>36</v>
      </c>
      <c r="S443" s="4">
        <v>1</v>
      </c>
      <c r="T443" s="4">
        <v>1</v>
      </c>
      <c r="U443" s="4">
        <v>1</v>
      </c>
      <c r="V443" s="5">
        <v>11325.43</v>
      </c>
      <c r="W443" s="58">
        <f t="shared" si="19"/>
        <v>3932.8757602434175</v>
      </c>
    </row>
    <row r="444" spans="1:23">
      <c r="A444" s="3" t="s">
        <v>17</v>
      </c>
      <c r="B444" s="3" t="s">
        <v>18</v>
      </c>
      <c r="C444" s="3" t="s">
        <v>19</v>
      </c>
      <c r="D444" s="3" t="s">
        <v>29</v>
      </c>
      <c r="E444" s="3" t="s">
        <v>21</v>
      </c>
      <c r="F444" s="70" t="s">
        <v>487</v>
      </c>
      <c r="G444" s="3" t="s">
        <v>41</v>
      </c>
      <c r="H444" s="58" t="str">
        <f t="shared" si="20"/>
        <v>397</v>
      </c>
      <c r="I444" s="59">
        <f>_xlfn.XLOOKUP(H444,'A6.2-Rate Base RCND Plant'!C:C,'A6.2-Rate Base RCND Plant'!F:F,"ERROR")</f>
        <v>0.45288665983949944</v>
      </c>
      <c r="J444" s="3" t="s">
        <v>23</v>
      </c>
      <c r="K444" s="3" t="s">
        <v>110</v>
      </c>
      <c r="L444" s="3" t="s">
        <v>114</v>
      </c>
      <c r="M444" s="4">
        <v>2014</v>
      </c>
      <c r="N444" s="5">
        <v>131986.04999999999</v>
      </c>
      <c r="O444" s="5"/>
      <c r="P444" s="5">
        <v>106776.6</v>
      </c>
      <c r="Q444" s="58">
        <f t="shared" si="18"/>
        <v>25209.449999999983</v>
      </c>
      <c r="R444" s="3" t="s">
        <v>36</v>
      </c>
      <c r="S444" s="4">
        <v>1</v>
      </c>
      <c r="T444" s="4">
        <v>1</v>
      </c>
      <c r="U444" s="4">
        <v>1</v>
      </c>
      <c r="V444" s="5">
        <v>131986.04999999999</v>
      </c>
      <c r="W444" s="58">
        <f t="shared" si="19"/>
        <v>59774.72132990916</v>
      </c>
    </row>
    <row r="445" spans="1:23">
      <c r="A445" s="3" t="s">
        <v>17</v>
      </c>
      <c r="B445" s="3" t="s">
        <v>18</v>
      </c>
      <c r="C445" s="3" t="s">
        <v>19</v>
      </c>
      <c r="D445" s="3" t="s">
        <v>29</v>
      </c>
      <c r="E445" s="3" t="s">
        <v>21</v>
      </c>
      <c r="F445" s="70" t="s">
        <v>487</v>
      </c>
      <c r="G445" s="3" t="s">
        <v>41</v>
      </c>
      <c r="H445" s="58" t="str">
        <f t="shared" si="20"/>
        <v>397</v>
      </c>
      <c r="I445" s="59">
        <f>_xlfn.XLOOKUP(H445,'A6.2-Rate Base RCND Plant'!C:C,'A6.2-Rate Base RCND Plant'!F:F,"ERROR")</f>
        <v>0.45288665983949944</v>
      </c>
      <c r="J445" s="3" t="s">
        <v>23</v>
      </c>
      <c r="K445" s="3" t="s">
        <v>110</v>
      </c>
      <c r="L445" s="3" t="s">
        <v>114</v>
      </c>
      <c r="M445" s="4">
        <v>2015</v>
      </c>
      <c r="N445" s="5">
        <v>24304.05</v>
      </c>
      <c r="O445" s="5"/>
      <c r="P445" s="5">
        <v>18068.02</v>
      </c>
      <c r="Q445" s="58">
        <f t="shared" si="18"/>
        <v>6236.0299999999988</v>
      </c>
      <c r="R445" s="3" t="s">
        <v>36</v>
      </c>
      <c r="S445" s="4">
        <v>1</v>
      </c>
      <c r="T445" s="4">
        <v>1</v>
      </c>
      <c r="U445" s="4">
        <v>1</v>
      </c>
      <c r="V445" s="5">
        <v>24304.05</v>
      </c>
      <c r="W445" s="58">
        <f t="shared" si="19"/>
        <v>11006.980025072186</v>
      </c>
    </row>
    <row r="446" spans="1:23">
      <c r="A446" s="3" t="s">
        <v>17</v>
      </c>
      <c r="B446" s="3" t="s">
        <v>18</v>
      </c>
      <c r="C446" s="3" t="s">
        <v>19</v>
      </c>
      <c r="D446" s="3" t="s">
        <v>29</v>
      </c>
      <c r="E446" s="3" t="s">
        <v>21</v>
      </c>
      <c r="F446" s="70" t="s">
        <v>487</v>
      </c>
      <c r="G446" s="3" t="s">
        <v>60</v>
      </c>
      <c r="H446" s="58" t="str">
        <f t="shared" si="20"/>
        <v>394</v>
      </c>
      <c r="I446" s="59">
        <f>_xlfn.XLOOKUP(H446,'A6.2-Rate Base RCND Plant'!C:C,'A6.2-Rate Base RCND Plant'!F:F,"ERROR")</f>
        <v>0.34726061264282393</v>
      </c>
      <c r="J446" s="3" t="s">
        <v>23</v>
      </c>
      <c r="K446" s="3" t="s">
        <v>49</v>
      </c>
      <c r="L446" s="3" t="s">
        <v>50</v>
      </c>
      <c r="M446" s="4">
        <v>2004</v>
      </c>
      <c r="N446" s="5">
        <v>4432.51</v>
      </c>
      <c r="O446" s="5"/>
      <c r="P446" s="5">
        <v>3789.13</v>
      </c>
      <c r="Q446" s="58">
        <f t="shared" si="18"/>
        <v>643.38000000000011</v>
      </c>
      <c r="R446" s="3" t="s">
        <v>36</v>
      </c>
      <c r="S446" s="4">
        <v>1</v>
      </c>
      <c r="T446" s="4">
        <v>1</v>
      </c>
      <c r="U446" s="4">
        <v>1</v>
      </c>
      <c r="V446" s="5">
        <v>4432.51</v>
      </c>
      <c r="W446" s="58">
        <f t="shared" si="19"/>
        <v>1539.2361381454436</v>
      </c>
    </row>
    <row r="447" spans="1:23">
      <c r="A447" s="3" t="s">
        <v>17</v>
      </c>
      <c r="B447" s="3" t="s">
        <v>18</v>
      </c>
      <c r="C447" s="3" t="s">
        <v>19</v>
      </c>
      <c r="D447" s="3" t="s">
        <v>29</v>
      </c>
      <c r="E447" s="3" t="s">
        <v>21</v>
      </c>
      <c r="F447" s="70" t="s">
        <v>487</v>
      </c>
      <c r="G447" s="3" t="s">
        <v>60</v>
      </c>
      <c r="H447" s="58" t="str">
        <f t="shared" si="20"/>
        <v>394</v>
      </c>
      <c r="I447" s="59">
        <f>_xlfn.XLOOKUP(H447,'A6.2-Rate Base RCND Plant'!C:C,'A6.2-Rate Base RCND Plant'!F:F,"ERROR")</f>
        <v>0.34726061264282393</v>
      </c>
      <c r="J447" s="3" t="s">
        <v>23</v>
      </c>
      <c r="K447" s="3" t="s">
        <v>89</v>
      </c>
      <c r="L447" s="3" t="s">
        <v>90</v>
      </c>
      <c r="M447" s="4">
        <v>2010</v>
      </c>
      <c r="N447" s="5">
        <v>2096.8200000000002</v>
      </c>
      <c r="O447" s="5"/>
      <c r="P447" s="5">
        <v>914.35</v>
      </c>
      <c r="Q447" s="58">
        <f t="shared" si="18"/>
        <v>1182.4700000000003</v>
      </c>
      <c r="R447" s="3" t="s">
        <v>36</v>
      </c>
      <c r="S447" s="4">
        <v>1</v>
      </c>
      <c r="T447" s="4">
        <v>1</v>
      </c>
      <c r="U447" s="4">
        <v>1</v>
      </c>
      <c r="V447" s="5">
        <v>2096.8200000000002</v>
      </c>
      <c r="W447" s="58">
        <f t="shared" si="19"/>
        <v>728.1429978017261</v>
      </c>
    </row>
    <row r="448" spans="1:23">
      <c r="A448" s="3" t="s">
        <v>17</v>
      </c>
      <c r="B448" s="3" t="s">
        <v>18</v>
      </c>
      <c r="C448" s="3" t="s">
        <v>19</v>
      </c>
      <c r="D448" s="3" t="s">
        <v>29</v>
      </c>
      <c r="E448" s="3" t="s">
        <v>21</v>
      </c>
      <c r="F448" s="70" t="s">
        <v>487</v>
      </c>
      <c r="G448" s="3" t="s">
        <v>60</v>
      </c>
      <c r="H448" s="58" t="str">
        <f t="shared" si="20"/>
        <v>394</v>
      </c>
      <c r="I448" s="59">
        <f>_xlfn.XLOOKUP(H448,'A6.2-Rate Base RCND Plant'!C:C,'A6.2-Rate Base RCND Plant'!F:F,"ERROR")</f>
        <v>0.34726061264282393</v>
      </c>
      <c r="J448" s="3" t="s">
        <v>23</v>
      </c>
      <c r="K448" s="3" t="s">
        <v>89</v>
      </c>
      <c r="L448" s="3" t="s">
        <v>90</v>
      </c>
      <c r="M448" s="4">
        <v>2011</v>
      </c>
      <c r="N448" s="5">
        <v>3918.97</v>
      </c>
      <c r="O448" s="5"/>
      <c r="P448" s="5">
        <v>1583.68</v>
      </c>
      <c r="Q448" s="58">
        <f t="shared" si="18"/>
        <v>2335.29</v>
      </c>
      <c r="R448" s="3" t="s">
        <v>36</v>
      </c>
      <c r="S448" s="4">
        <v>1</v>
      </c>
      <c r="T448" s="4">
        <v>1</v>
      </c>
      <c r="U448" s="4">
        <v>1</v>
      </c>
      <c r="V448" s="5">
        <v>3918.97</v>
      </c>
      <c r="W448" s="58">
        <f t="shared" si="19"/>
        <v>1360.9039231288477</v>
      </c>
    </row>
    <row r="449" spans="1:23">
      <c r="A449" s="3" t="s">
        <v>17</v>
      </c>
      <c r="B449" s="3" t="s">
        <v>18</v>
      </c>
      <c r="C449" s="3" t="s">
        <v>19</v>
      </c>
      <c r="D449" s="3" t="s">
        <v>29</v>
      </c>
      <c r="E449" s="3" t="s">
        <v>21</v>
      </c>
      <c r="F449" s="70" t="s">
        <v>487</v>
      </c>
      <c r="G449" s="3" t="s">
        <v>60</v>
      </c>
      <c r="H449" s="58" t="str">
        <f t="shared" si="20"/>
        <v>394</v>
      </c>
      <c r="I449" s="59">
        <f>_xlfn.XLOOKUP(H449,'A6.2-Rate Base RCND Plant'!C:C,'A6.2-Rate Base RCND Plant'!F:F,"ERROR")</f>
        <v>0.34726061264282393</v>
      </c>
      <c r="J449" s="3" t="s">
        <v>23</v>
      </c>
      <c r="K449" s="3" t="s">
        <v>73</v>
      </c>
      <c r="L449" s="3" t="s">
        <v>74</v>
      </c>
      <c r="M449" s="4">
        <v>2013</v>
      </c>
      <c r="N449" s="5">
        <v>3011.9</v>
      </c>
      <c r="O449" s="5"/>
      <c r="P449" s="5">
        <v>1560.31</v>
      </c>
      <c r="Q449" s="58">
        <f t="shared" si="18"/>
        <v>1451.5900000000001</v>
      </c>
      <c r="R449" s="3" t="s">
        <v>36</v>
      </c>
      <c r="S449" s="4">
        <v>1</v>
      </c>
      <c r="T449" s="4">
        <v>1</v>
      </c>
      <c r="U449" s="4">
        <v>1</v>
      </c>
      <c r="V449" s="5">
        <v>3011.9</v>
      </c>
      <c r="W449" s="58">
        <f t="shared" si="19"/>
        <v>1045.9142392189215</v>
      </c>
    </row>
    <row r="450" spans="1:23">
      <c r="A450" s="3" t="s">
        <v>17</v>
      </c>
      <c r="B450" s="3" t="s">
        <v>18</v>
      </c>
      <c r="C450" s="3" t="s">
        <v>19</v>
      </c>
      <c r="D450" s="3" t="s">
        <v>29</v>
      </c>
      <c r="E450" s="3" t="s">
        <v>21</v>
      </c>
      <c r="F450" s="70" t="s">
        <v>487</v>
      </c>
      <c r="G450" s="3" t="s">
        <v>60</v>
      </c>
      <c r="H450" s="58" t="str">
        <f t="shared" si="20"/>
        <v>394</v>
      </c>
      <c r="I450" s="59">
        <f>_xlfn.XLOOKUP(H450,'A6.2-Rate Base RCND Plant'!C:C,'A6.2-Rate Base RCND Plant'!F:F,"ERROR")</f>
        <v>0.34726061264282393</v>
      </c>
      <c r="J450" s="3" t="s">
        <v>23</v>
      </c>
      <c r="K450" s="3" t="s">
        <v>49</v>
      </c>
      <c r="L450" s="3" t="s">
        <v>50</v>
      </c>
      <c r="M450" s="4">
        <v>2013</v>
      </c>
      <c r="N450" s="5">
        <v>23108.37</v>
      </c>
      <c r="O450" s="5"/>
      <c r="P450" s="5">
        <v>11204.58</v>
      </c>
      <c r="Q450" s="58">
        <f t="shared" ref="Q450:Q513" si="21">N450-P450</f>
        <v>11903.789999999999</v>
      </c>
      <c r="R450" s="3" t="s">
        <v>36</v>
      </c>
      <c r="S450" s="4">
        <v>1</v>
      </c>
      <c r="T450" s="4">
        <v>1</v>
      </c>
      <c r="U450" s="4">
        <v>1</v>
      </c>
      <c r="V450" s="5">
        <v>23108.37</v>
      </c>
      <c r="W450" s="58">
        <f t="shared" ref="W450:W513" si="22">I450*V450</f>
        <v>8024.6267233770532</v>
      </c>
    </row>
    <row r="451" spans="1:23">
      <c r="A451" s="3" t="s">
        <v>17</v>
      </c>
      <c r="B451" s="3" t="s">
        <v>18</v>
      </c>
      <c r="C451" s="3" t="s">
        <v>19</v>
      </c>
      <c r="D451" s="3" t="s">
        <v>29</v>
      </c>
      <c r="E451" s="3" t="s">
        <v>21</v>
      </c>
      <c r="F451" s="70" t="s">
        <v>487</v>
      </c>
      <c r="G451" s="3" t="s">
        <v>87</v>
      </c>
      <c r="H451" s="58" t="str">
        <f t="shared" ref="H451:H514" si="23">MID(G451,2,3)</f>
        <v>398</v>
      </c>
      <c r="I451" s="59">
        <f>_xlfn.XLOOKUP(H451,'A6.2-Rate Base RCND Plant'!C:C,'A6.2-Rate Base RCND Plant'!F:F,"ERROR")</f>
        <v>0.24374129646131953</v>
      </c>
      <c r="J451" s="3" t="s">
        <v>23</v>
      </c>
      <c r="K451" s="3" t="s">
        <v>42</v>
      </c>
      <c r="L451" s="3" t="s">
        <v>43</v>
      </c>
      <c r="M451" s="4">
        <v>2014</v>
      </c>
      <c r="N451" s="5">
        <v>593.09</v>
      </c>
      <c r="O451" s="5"/>
      <c r="P451" s="5">
        <v>314.8</v>
      </c>
      <c r="Q451" s="58">
        <f t="shared" si="21"/>
        <v>278.29000000000002</v>
      </c>
      <c r="R451" s="3" t="s">
        <v>36</v>
      </c>
      <c r="S451" s="4">
        <v>1</v>
      </c>
      <c r="T451" s="4">
        <v>1</v>
      </c>
      <c r="U451" s="4">
        <v>1</v>
      </c>
      <c r="V451" s="5">
        <v>593.09</v>
      </c>
      <c r="W451" s="58">
        <f t="shared" si="22"/>
        <v>144.56052551824402</v>
      </c>
    </row>
    <row r="452" spans="1:23">
      <c r="A452" s="3" t="s">
        <v>17</v>
      </c>
      <c r="B452" s="3" t="s">
        <v>18</v>
      </c>
      <c r="C452" s="3" t="s">
        <v>19</v>
      </c>
      <c r="D452" s="3" t="s">
        <v>29</v>
      </c>
      <c r="E452" s="3" t="s">
        <v>21</v>
      </c>
      <c r="F452" s="70" t="s">
        <v>487</v>
      </c>
      <c r="G452" s="3" t="s">
        <v>60</v>
      </c>
      <c r="H452" s="58" t="str">
        <f t="shared" si="23"/>
        <v>394</v>
      </c>
      <c r="I452" s="59">
        <f>_xlfn.XLOOKUP(H452,'A6.2-Rate Base RCND Plant'!C:C,'A6.2-Rate Base RCND Plant'!F:F,"ERROR")</f>
        <v>0.34726061264282393</v>
      </c>
      <c r="J452" s="3" t="s">
        <v>23</v>
      </c>
      <c r="K452" s="3" t="s">
        <v>49</v>
      </c>
      <c r="L452" s="3" t="s">
        <v>50</v>
      </c>
      <c r="M452" s="4">
        <v>2018</v>
      </c>
      <c r="N452" s="5">
        <v>21597.79</v>
      </c>
      <c r="O452" s="5"/>
      <c r="P452" s="5">
        <v>6504.25</v>
      </c>
      <c r="Q452" s="58">
        <f t="shared" si="21"/>
        <v>15093.54</v>
      </c>
      <c r="R452" s="3" t="s">
        <v>36</v>
      </c>
      <c r="S452" s="4">
        <v>1</v>
      </c>
      <c r="T452" s="4">
        <v>1</v>
      </c>
      <c r="U452" s="4">
        <v>1</v>
      </c>
      <c r="V452" s="5">
        <v>21597.79</v>
      </c>
      <c r="W452" s="58">
        <f t="shared" si="22"/>
        <v>7500.0617871310569</v>
      </c>
    </row>
    <row r="453" spans="1:23">
      <c r="A453" s="3" t="s">
        <v>17</v>
      </c>
      <c r="B453" s="3" t="s">
        <v>18</v>
      </c>
      <c r="C453" s="3" t="s">
        <v>19</v>
      </c>
      <c r="D453" s="3" t="s">
        <v>29</v>
      </c>
      <c r="E453" s="3" t="s">
        <v>21</v>
      </c>
      <c r="F453" s="70" t="s">
        <v>487</v>
      </c>
      <c r="G453" s="3" t="s">
        <v>60</v>
      </c>
      <c r="H453" s="58" t="str">
        <f t="shared" si="23"/>
        <v>394</v>
      </c>
      <c r="I453" s="59">
        <f>_xlfn.XLOOKUP(H453,'A6.2-Rate Base RCND Plant'!C:C,'A6.2-Rate Base RCND Plant'!F:F,"ERROR")</f>
        <v>0.34726061264282393</v>
      </c>
      <c r="J453" s="3" t="s">
        <v>23</v>
      </c>
      <c r="K453" s="3" t="s">
        <v>31</v>
      </c>
      <c r="L453" s="3" t="s">
        <v>32</v>
      </c>
      <c r="M453" s="4">
        <v>2018</v>
      </c>
      <c r="N453" s="5">
        <v>86563.12</v>
      </c>
      <c r="O453" s="5"/>
      <c r="P453" s="5">
        <v>28459.86</v>
      </c>
      <c r="Q453" s="58">
        <f t="shared" si="21"/>
        <v>58103.259999999995</v>
      </c>
      <c r="R453" s="3" t="s">
        <v>36</v>
      </c>
      <c r="S453" s="4">
        <v>1</v>
      </c>
      <c r="T453" s="4">
        <v>1</v>
      </c>
      <c r="U453" s="4">
        <v>1</v>
      </c>
      <c r="V453" s="5">
        <v>86563.12</v>
      </c>
      <c r="W453" s="58">
        <f t="shared" si="22"/>
        <v>30059.962083474282</v>
      </c>
    </row>
    <row r="454" spans="1:23">
      <c r="A454" s="3" t="s">
        <v>17</v>
      </c>
      <c r="B454" s="3" t="s">
        <v>18</v>
      </c>
      <c r="C454" s="3" t="s">
        <v>19</v>
      </c>
      <c r="D454" s="3" t="s">
        <v>29</v>
      </c>
      <c r="E454" s="3" t="s">
        <v>21</v>
      </c>
      <c r="F454" s="70" t="s">
        <v>487</v>
      </c>
      <c r="G454" s="3" t="s">
        <v>82</v>
      </c>
      <c r="H454" s="58" t="str">
        <f t="shared" si="23"/>
        <v>393</v>
      </c>
      <c r="I454" s="59">
        <f>_xlfn.XLOOKUP(H454,'A6.2-Rate Base RCND Plant'!C:C,'A6.2-Rate Base RCND Plant'!F:F,"ERROR")</f>
        <v>0.47174007972370507</v>
      </c>
      <c r="J454" s="3" t="s">
        <v>23</v>
      </c>
      <c r="K454" s="3" t="s">
        <v>42</v>
      </c>
      <c r="L454" s="3" t="s">
        <v>83</v>
      </c>
      <c r="M454" s="4">
        <v>2017</v>
      </c>
      <c r="N454" s="5">
        <v>38920.32</v>
      </c>
      <c r="O454" s="5"/>
      <c r="P454" s="5">
        <v>9257.35</v>
      </c>
      <c r="Q454" s="58">
        <f t="shared" si="21"/>
        <v>29662.97</v>
      </c>
      <c r="R454" s="3" t="s">
        <v>36</v>
      </c>
      <c r="S454" s="4">
        <v>1</v>
      </c>
      <c r="T454" s="4">
        <v>1</v>
      </c>
      <c r="U454" s="4">
        <v>1</v>
      </c>
      <c r="V454" s="5">
        <v>38920.32</v>
      </c>
      <c r="W454" s="58">
        <f t="shared" si="22"/>
        <v>18360.274859672114</v>
      </c>
    </row>
    <row r="455" spans="1:23">
      <c r="A455" s="3" t="s">
        <v>17</v>
      </c>
      <c r="B455" s="3" t="s">
        <v>18</v>
      </c>
      <c r="C455" s="3" t="s">
        <v>19</v>
      </c>
      <c r="D455" s="3" t="s">
        <v>20</v>
      </c>
      <c r="E455" s="3" t="s">
        <v>21</v>
      </c>
      <c r="F455" s="70" t="s">
        <v>487</v>
      </c>
      <c r="G455" s="3" t="s">
        <v>55</v>
      </c>
      <c r="H455" s="58" t="str">
        <f t="shared" si="23"/>
        <v>379</v>
      </c>
      <c r="I455" s="59">
        <f>_xlfn.XLOOKUP(H455,'A6.2-Rate Base RCND Plant'!C:C,'A6.2-Rate Base RCND Plant'!F:F,"ERROR")</f>
        <v>0.3380707986361931</v>
      </c>
      <c r="J455" s="3" t="s">
        <v>23</v>
      </c>
      <c r="K455" s="3" t="s">
        <v>24</v>
      </c>
      <c r="L455" s="3" t="s">
        <v>25</v>
      </c>
      <c r="M455" s="4">
        <v>2018</v>
      </c>
      <c r="N455" s="5">
        <v>133822.35999999999</v>
      </c>
      <c r="O455" s="5"/>
      <c r="P455" s="5">
        <v>19107.14</v>
      </c>
      <c r="Q455" s="58">
        <f t="shared" si="21"/>
        <v>114715.21999999999</v>
      </c>
      <c r="R455" s="3" t="s">
        <v>56</v>
      </c>
      <c r="S455" s="4">
        <v>1223</v>
      </c>
      <c r="T455" s="4">
        <v>734</v>
      </c>
      <c r="U455" s="4">
        <v>1.67</v>
      </c>
      <c r="V455" s="5">
        <v>222976.49</v>
      </c>
      <c r="W455" s="58">
        <f t="shared" si="22"/>
        <v>75381.84005139512</v>
      </c>
    </row>
    <row r="456" spans="1:23">
      <c r="A456" s="3" t="s">
        <v>17</v>
      </c>
      <c r="B456" s="3" t="s">
        <v>18</v>
      </c>
      <c r="C456" s="3" t="s">
        <v>19</v>
      </c>
      <c r="D456" s="3" t="s">
        <v>29</v>
      </c>
      <c r="E456" s="3" t="s">
        <v>21</v>
      </c>
      <c r="F456" s="70" t="s">
        <v>487</v>
      </c>
      <c r="G456" s="3" t="s">
        <v>57</v>
      </c>
      <c r="H456" s="58" t="str">
        <f t="shared" si="23"/>
        <v>396</v>
      </c>
      <c r="I456" s="59">
        <f>_xlfn.XLOOKUP(H456,'A6.2-Rate Base RCND Plant'!C:C,'A6.2-Rate Base RCND Plant'!F:F,"ERROR")</f>
        <v>0.54297473900690851</v>
      </c>
      <c r="J456" s="3" t="s">
        <v>23</v>
      </c>
      <c r="K456" s="3" t="s">
        <v>73</v>
      </c>
      <c r="L456" s="3" t="s">
        <v>74</v>
      </c>
      <c r="M456" s="4">
        <v>2018</v>
      </c>
      <c r="N456" s="5">
        <v>39376.910000000003</v>
      </c>
      <c r="O456" s="5"/>
      <c r="P456" s="5">
        <v>26419.63</v>
      </c>
      <c r="Q456" s="58">
        <f t="shared" si="21"/>
        <v>12957.280000000002</v>
      </c>
      <c r="R456" s="3" t="s">
        <v>36</v>
      </c>
      <c r="S456" s="4">
        <v>1</v>
      </c>
      <c r="T456" s="4">
        <v>1</v>
      </c>
      <c r="U456" s="4">
        <v>1</v>
      </c>
      <c r="V456" s="5">
        <v>39376.910000000003</v>
      </c>
      <c r="W456" s="58">
        <f t="shared" si="22"/>
        <v>21380.667430148529</v>
      </c>
    </row>
    <row r="457" spans="1:23">
      <c r="A457" s="3" t="s">
        <v>17</v>
      </c>
      <c r="B457" s="3" t="s">
        <v>18</v>
      </c>
      <c r="C457" s="3" t="s">
        <v>19</v>
      </c>
      <c r="D457" s="3" t="s">
        <v>29</v>
      </c>
      <c r="E457" s="3" t="s">
        <v>21</v>
      </c>
      <c r="F457" s="70" t="s">
        <v>487</v>
      </c>
      <c r="G457" s="3" t="s">
        <v>70</v>
      </c>
      <c r="H457" s="58" t="str">
        <f t="shared" si="23"/>
        <v>391</v>
      </c>
      <c r="I457" s="59">
        <f>_xlfn.XLOOKUP(H457,'A6.2-Rate Base RCND Plant'!C:C,'A6.2-Rate Base RCND Plant'!F:F,"ERROR")</f>
        <v>0.55164661503469203</v>
      </c>
      <c r="J457" s="3" t="s">
        <v>71</v>
      </c>
      <c r="K457" s="3" t="s">
        <v>42</v>
      </c>
      <c r="L457" s="3" t="s">
        <v>43</v>
      </c>
      <c r="M457" s="4">
        <v>2018</v>
      </c>
      <c r="N457" s="5">
        <v>1050.55</v>
      </c>
      <c r="O457" s="5"/>
      <c r="P457" s="5">
        <v>713.42</v>
      </c>
      <c r="Q457" s="58">
        <f t="shared" si="21"/>
        <v>337.13</v>
      </c>
      <c r="R457" s="3" t="s">
        <v>36</v>
      </c>
      <c r="S457" s="4">
        <v>1</v>
      </c>
      <c r="T457" s="4">
        <v>1</v>
      </c>
      <c r="U457" s="4">
        <v>1</v>
      </c>
      <c r="V457" s="5">
        <v>1050.55</v>
      </c>
      <c r="W457" s="58">
        <f t="shared" si="22"/>
        <v>579.53235142469566</v>
      </c>
    </row>
    <row r="458" spans="1:23">
      <c r="A458" s="3" t="s">
        <v>17</v>
      </c>
      <c r="B458" s="3" t="s">
        <v>18</v>
      </c>
      <c r="C458" s="3" t="s">
        <v>19</v>
      </c>
      <c r="D458" s="3" t="s">
        <v>29</v>
      </c>
      <c r="E458" s="3" t="s">
        <v>21</v>
      </c>
      <c r="F458" s="70" t="s">
        <v>487</v>
      </c>
      <c r="G458" s="3" t="s">
        <v>41</v>
      </c>
      <c r="H458" s="58" t="str">
        <f t="shared" si="23"/>
        <v>397</v>
      </c>
      <c r="I458" s="59">
        <f>_xlfn.XLOOKUP(H458,'A6.2-Rate Base RCND Plant'!C:C,'A6.2-Rate Base RCND Plant'!F:F,"ERROR")</f>
        <v>0.45288665983949944</v>
      </c>
      <c r="J458" s="3" t="s">
        <v>23</v>
      </c>
      <c r="K458" s="3" t="s">
        <v>89</v>
      </c>
      <c r="L458" s="3" t="s">
        <v>109</v>
      </c>
      <c r="M458" s="4">
        <v>2018</v>
      </c>
      <c r="N458" s="5">
        <v>2557.63</v>
      </c>
      <c r="O458" s="5"/>
      <c r="P458" s="5">
        <v>1394.05</v>
      </c>
      <c r="Q458" s="58">
        <f t="shared" si="21"/>
        <v>1163.5800000000002</v>
      </c>
      <c r="R458" s="3" t="s">
        <v>36</v>
      </c>
      <c r="S458" s="4">
        <v>1</v>
      </c>
      <c r="T458" s="4">
        <v>1</v>
      </c>
      <c r="U458" s="4">
        <v>1</v>
      </c>
      <c r="V458" s="5">
        <v>2557.63</v>
      </c>
      <c r="W458" s="58">
        <f t="shared" si="22"/>
        <v>1158.3165078052989</v>
      </c>
    </row>
    <row r="459" spans="1:23">
      <c r="A459" s="3" t="s">
        <v>17</v>
      </c>
      <c r="B459" s="3" t="s">
        <v>18</v>
      </c>
      <c r="C459" s="3" t="s">
        <v>19</v>
      </c>
      <c r="D459" s="3" t="s">
        <v>29</v>
      </c>
      <c r="E459" s="3" t="s">
        <v>21</v>
      </c>
      <c r="F459" s="70" t="s">
        <v>487</v>
      </c>
      <c r="G459" s="3" t="s">
        <v>34</v>
      </c>
      <c r="H459" s="58" t="str">
        <f t="shared" si="23"/>
        <v>392</v>
      </c>
      <c r="I459" s="59">
        <f>_xlfn.XLOOKUP(H459,'A6.2-Rate Base RCND Plant'!C:C,'A6.2-Rate Base RCND Plant'!F:F,"ERROR")</f>
        <v>0.43183290679129122</v>
      </c>
      <c r="J459" s="3" t="s">
        <v>54</v>
      </c>
      <c r="K459" s="3" t="s">
        <v>24</v>
      </c>
      <c r="L459" s="3" t="s">
        <v>25</v>
      </c>
      <c r="M459" s="4">
        <v>2018</v>
      </c>
      <c r="N459" s="5">
        <v>52421.45</v>
      </c>
      <c r="O459" s="5"/>
      <c r="P459" s="5">
        <v>52421.45</v>
      </c>
      <c r="Q459" s="58">
        <f t="shared" si="21"/>
        <v>0</v>
      </c>
      <c r="R459" s="3" t="s">
        <v>36</v>
      </c>
      <c r="S459" s="4">
        <v>1</v>
      </c>
      <c r="T459" s="4">
        <v>1</v>
      </c>
      <c r="U459" s="4">
        <v>1</v>
      </c>
      <c r="V459" s="5">
        <v>52421.45</v>
      </c>
      <c r="W459" s="58">
        <f t="shared" si="22"/>
        <v>22637.307131714333</v>
      </c>
    </row>
    <row r="460" spans="1:23">
      <c r="A460" s="3" t="s">
        <v>17</v>
      </c>
      <c r="B460" s="3" t="s">
        <v>18</v>
      </c>
      <c r="C460" s="3" t="s">
        <v>19</v>
      </c>
      <c r="D460" s="3" t="s">
        <v>20</v>
      </c>
      <c r="E460" s="3" t="s">
        <v>21</v>
      </c>
      <c r="F460" s="70" t="s">
        <v>487</v>
      </c>
      <c r="G460" s="3" t="s">
        <v>63</v>
      </c>
      <c r="H460" s="58" t="str">
        <f t="shared" si="23"/>
        <v>383</v>
      </c>
      <c r="I460" s="59">
        <f>_xlfn.XLOOKUP(H460,'A6.2-Rate Base RCND Plant'!C:C,'A6.2-Rate Base RCND Plant'!F:F,"ERROR")</f>
        <v>0.50413956378429226</v>
      </c>
      <c r="J460" s="3" t="s">
        <v>23</v>
      </c>
      <c r="K460" s="3" t="s">
        <v>24</v>
      </c>
      <c r="L460" s="3" t="s">
        <v>25</v>
      </c>
      <c r="M460" s="4">
        <v>2019</v>
      </c>
      <c r="N460" s="5">
        <v>171836.97</v>
      </c>
      <c r="O460" s="5"/>
      <c r="P460" s="5">
        <v>33957.58</v>
      </c>
      <c r="Q460" s="58">
        <f t="shared" si="21"/>
        <v>137879.39000000001</v>
      </c>
      <c r="R460" s="3" t="s">
        <v>64</v>
      </c>
      <c r="S460" s="4">
        <v>954</v>
      </c>
      <c r="T460" s="4">
        <v>565</v>
      </c>
      <c r="U460" s="4">
        <v>1.69</v>
      </c>
      <c r="V460" s="5">
        <v>290145.96000000002</v>
      </c>
      <c r="W460" s="58">
        <f t="shared" si="22"/>
        <v>146274.05770817472</v>
      </c>
    </row>
    <row r="461" spans="1:23">
      <c r="A461" s="3" t="s">
        <v>17</v>
      </c>
      <c r="B461" s="3" t="s">
        <v>18</v>
      </c>
      <c r="C461" s="3" t="s">
        <v>19</v>
      </c>
      <c r="D461" s="3" t="s">
        <v>20</v>
      </c>
      <c r="E461" s="3" t="s">
        <v>21</v>
      </c>
      <c r="F461" s="70" t="s">
        <v>487</v>
      </c>
      <c r="G461" s="3" t="s">
        <v>51</v>
      </c>
      <c r="H461" s="58" t="str">
        <f t="shared" si="23"/>
        <v>375</v>
      </c>
      <c r="I461" s="59">
        <f>_xlfn.XLOOKUP(H461,'A6.2-Rate Base RCND Plant'!C:C,'A6.2-Rate Base RCND Plant'!F:F,"ERROR")</f>
        <v>0.14703551036705884</v>
      </c>
      <c r="J461" s="3" t="s">
        <v>23</v>
      </c>
      <c r="K461" s="3" t="s">
        <v>24</v>
      </c>
      <c r="L461" s="3" t="s">
        <v>25</v>
      </c>
      <c r="M461" s="4">
        <v>2018</v>
      </c>
      <c r="N461" s="5">
        <v>3581.42</v>
      </c>
      <c r="O461" s="5"/>
      <c r="P461" s="5">
        <v>504.36</v>
      </c>
      <c r="Q461" s="58">
        <f t="shared" si="21"/>
        <v>3077.06</v>
      </c>
      <c r="R461" s="3" t="s">
        <v>52</v>
      </c>
      <c r="S461" s="4">
        <v>673</v>
      </c>
      <c r="T461" s="4">
        <v>488</v>
      </c>
      <c r="U461" s="4">
        <v>1.38</v>
      </c>
      <c r="V461" s="5">
        <v>4939.13</v>
      </c>
      <c r="W461" s="58">
        <f t="shared" si="22"/>
        <v>726.22750031925136</v>
      </c>
    </row>
    <row r="462" spans="1:23">
      <c r="A462" s="3" t="s">
        <v>17</v>
      </c>
      <c r="B462" s="3" t="s">
        <v>18</v>
      </c>
      <c r="C462" s="3" t="s">
        <v>19</v>
      </c>
      <c r="D462" s="3" t="s">
        <v>29</v>
      </c>
      <c r="E462" s="3" t="s">
        <v>21</v>
      </c>
      <c r="F462" s="70" t="s">
        <v>487</v>
      </c>
      <c r="G462" s="3" t="s">
        <v>30</v>
      </c>
      <c r="H462" s="58" t="str">
        <f t="shared" si="23"/>
        <v>390</v>
      </c>
      <c r="I462" s="59">
        <f>_xlfn.XLOOKUP(H462,'A6.2-Rate Base RCND Plant'!C:C,'A6.2-Rate Base RCND Plant'!F:F,"ERROR")</f>
        <v>0.24904501540006124</v>
      </c>
      <c r="J462" s="3" t="s">
        <v>23</v>
      </c>
      <c r="K462" s="3" t="s">
        <v>73</v>
      </c>
      <c r="L462" s="3" t="s">
        <v>74</v>
      </c>
      <c r="M462" s="4">
        <v>2019</v>
      </c>
      <c r="N462" s="5">
        <v>9799.67</v>
      </c>
      <c r="O462" s="5"/>
      <c r="P462" s="5">
        <v>1443.96</v>
      </c>
      <c r="Q462" s="58">
        <f t="shared" si="21"/>
        <v>8355.7099999999991</v>
      </c>
      <c r="R462" s="3" t="s">
        <v>33</v>
      </c>
      <c r="S462" s="4">
        <v>675</v>
      </c>
      <c r="T462" s="4">
        <v>504</v>
      </c>
      <c r="U462" s="4">
        <v>1.34</v>
      </c>
      <c r="V462" s="5">
        <v>13124.56</v>
      </c>
      <c r="W462" s="58">
        <f t="shared" si="22"/>
        <v>3268.6062473190277</v>
      </c>
    </row>
    <row r="463" spans="1:23">
      <c r="A463" s="3" t="s">
        <v>17</v>
      </c>
      <c r="B463" s="3" t="s">
        <v>18</v>
      </c>
      <c r="C463" s="3" t="s">
        <v>19</v>
      </c>
      <c r="D463" s="3" t="s">
        <v>29</v>
      </c>
      <c r="E463" s="3" t="s">
        <v>21</v>
      </c>
      <c r="F463" s="70" t="s">
        <v>487</v>
      </c>
      <c r="G463" s="3" t="s">
        <v>30</v>
      </c>
      <c r="H463" s="58" t="str">
        <f t="shared" si="23"/>
        <v>390</v>
      </c>
      <c r="I463" s="59">
        <f>_xlfn.XLOOKUP(H463,'A6.2-Rate Base RCND Plant'!C:C,'A6.2-Rate Base RCND Plant'!F:F,"ERROR")</f>
        <v>0.24904501540006124</v>
      </c>
      <c r="J463" s="3" t="s">
        <v>23</v>
      </c>
      <c r="K463" s="3" t="s">
        <v>31</v>
      </c>
      <c r="L463" s="3" t="s">
        <v>32</v>
      </c>
      <c r="M463" s="4">
        <v>2019</v>
      </c>
      <c r="N463" s="5">
        <v>18621.560000000001</v>
      </c>
      <c r="O463" s="5"/>
      <c r="P463" s="5">
        <v>2863.12</v>
      </c>
      <c r="Q463" s="58">
        <f t="shared" si="21"/>
        <v>15758.440000000002</v>
      </c>
      <c r="R463" s="3" t="s">
        <v>33</v>
      </c>
      <c r="S463" s="4">
        <v>675</v>
      </c>
      <c r="T463" s="4">
        <v>504</v>
      </c>
      <c r="U463" s="4">
        <v>1.34</v>
      </c>
      <c r="V463" s="5">
        <v>24939.59</v>
      </c>
      <c r="W463" s="58">
        <f t="shared" si="22"/>
        <v>6211.080575621213</v>
      </c>
    </row>
    <row r="464" spans="1:23">
      <c r="A464" s="3" t="s">
        <v>17</v>
      </c>
      <c r="B464" s="3" t="s">
        <v>18</v>
      </c>
      <c r="C464" s="3" t="s">
        <v>19</v>
      </c>
      <c r="D464" s="3" t="s">
        <v>29</v>
      </c>
      <c r="E464" s="3" t="s">
        <v>21</v>
      </c>
      <c r="F464" s="70" t="s">
        <v>487</v>
      </c>
      <c r="G464" s="3" t="s">
        <v>60</v>
      </c>
      <c r="H464" s="58" t="str">
        <f t="shared" si="23"/>
        <v>394</v>
      </c>
      <c r="I464" s="59">
        <f>_xlfn.XLOOKUP(H464,'A6.2-Rate Base RCND Plant'!C:C,'A6.2-Rate Base RCND Plant'!F:F,"ERROR")</f>
        <v>0.34726061264282393</v>
      </c>
      <c r="J464" s="3" t="s">
        <v>23</v>
      </c>
      <c r="K464" s="3" t="s">
        <v>58</v>
      </c>
      <c r="L464" s="3" t="s">
        <v>59</v>
      </c>
      <c r="M464" s="4">
        <v>2020</v>
      </c>
      <c r="N464" s="5">
        <v>42541.04</v>
      </c>
      <c r="O464" s="5"/>
      <c r="P464" s="5">
        <v>9974.6299999999992</v>
      </c>
      <c r="Q464" s="58">
        <f t="shared" si="21"/>
        <v>32566.410000000003</v>
      </c>
      <c r="R464" s="3" t="s">
        <v>36</v>
      </c>
      <c r="S464" s="4">
        <v>1</v>
      </c>
      <c r="T464" s="4">
        <v>1</v>
      </c>
      <c r="U464" s="4">
        <v>1</v>
      </c>
      <c r="V464" s="5">
        <v>42541.04</v>
      </c>
      <c r="W464" s="58">
        <f t="shared" si="22"/>
        <v>14772.827612862879</v>
      </c>
    </row>
    <row r="465" spans="1:23">
      <c r="A465" s="3" t="s">
        <v>17</v>
      </c>
      <c r="B465" s="3" t="s">
        <v>18</v>
      </c>
      <c r="C465" s="3" t="s">
        <v>19</v>
      </c>
      <c r="D465" s="3" t="s">
        <v>20</v>
      </c>
      <c r="E465" s="3" t="s">
        <v>106</v>
      </c>
      <c r="F465" s="70" t="s">
        <v>487</v>
      </c>
      <c r="G465" s="3" t="s">
        <v>46</v>
      </c>
      <c r="H465" s="58" t="str">
        <f t="shared" si="23"/>
        <v>380</v>
      </c>
      <c r="I465" s="59">
        <f>_xlfn.XLOOKUP(H465,'A6.2-Rate Base RCND Plant'!C:C,'A6.2-Rate Base RCND Plant'!F:F,"ERROR")</f>
        <v>0.41926855566498139</v>
      </c>
      <c r="J465" s="3" t="s">
        <v>23</v>
      </c>
      <c r="K465" s="3" t="s">
        <v>24</v>
      </c>
      <c r="L465" s="3" t="s">
        <v>25</v>
      </c>
      <c r="M465" s="4">
        <v>2020</v>
      </c>
      <c r="N465" s="5">
        <v>-0.01</v>
      </c>
      <c r="O465" s="5"/>
      <c r="P465" s="5">
        <v>-0.06</v>
      </c>
      <c r="Q465" s="58">
        <f t="shared" si="21"/>
        <v>4.9999999999999996E-2</v>
      </c>
      <c r="R465" s="3" t="s">
        <v>47</v>
      </c>
      <c r="S465" s="4">
        <v>1036</v>
      </c>
      <c r="T465" s="4">
        <v>682</v>
      </c>
      <c r="U465" s="4">
        <v>1.52</v>
      </c>
      <c r="V465" s="5">
        <v>-0.02</v>
      </c>
      <c r="W465" s="58">
        <f t="shared" si="22"/>
        <v>-8.3853711132996275E-3</v>
      </c>
    </row>
    <row r="466" spans="1:23">
      <c r="A466" s="3" t="s">
        <v>17</v>
      </c>
      <c r="B466" s="3" t="s">
        <v>18</v>
      </c>
      <c r="C466" s="3" t="s">
        <v>19</v>
      </c>
      <c r="D466" s="3" t="s">
        <v>20</v>
      </c>
      <c r="E466" s="3" t="s">
        <v>21</v>
      </c>
      <c r="F466" s="70" t="s">
        <v>487</v>
      </c>
      <c r="G466" s="3" t="s">
        <v>39</v>
      </c>
      <c r="H466" s="58" t="str">
        <f t="shared" si="23"/>
        <v>378</v>
      </c>
      <c r="I466" s="59">
        <f>_xlfn.XLOOKUP(H466,'A6.2-Rate Base RCND Plant'!C:C,'A6.2-Rate Base RCND Plant'!F:F,"ERROR")</f>
        <v>0.46834496815577242</v>
      </c>
      <c r="J466" s="3" t="s">
        <v>23</v>
      </c>
      <c r="K466" s="3" t="s">
        <v>24</v>
      </c>
      <c r="L466" s="3" t="s">
        <v>25</v>
      </c>
      <c r="M466" s="4">
        <v>2020</v>
      </c>
      <c r="N466" s="5">
        <v>166664.88</v>
      </c>
      <c r="O466" s="5"/>
      <c r="P466" s="5">
        <v>22265.759999999998</v>
      </c>
      <c r="Q466" s="58">
        <f t="shared" si="21"/>
        <v>144399.12</v>
      </c>
      <c r="R466" s="3" t="s">
        <v>40</v>
      </c>
      <c r="S466" s="4">
        <v>1184</v>
      </c>
      <c r="T466" s="4">
        <v>767</v>
      </c>
      <c r="U466" s="4">
        <v>1.54</v>
      </c>
      <c r="V466" s="5">
        <v>257276.69</v>
      </c>
      <c r="W466" s="58">
        <f t="shared" si="22"/>
        <v>120494.24318527253</v>
      </c>
    </row>
    <row r="467" spans="1:23">
      <c r="A467" s="3" t="s">
        <v>17</v>
      </c>
      <c r="B467" s="3" t="s">
        <v>18</v>
      </c>
      <c r="C467" s="3" t="s">
        <v>19</v>
      </c>
      <c r="D467" s="3" t="s">
        <v>29</v>
      </c>
      <c r="E467" s="3" t="s">
        <v>21</v>
      </c>
      <c r="F467" s="70" t="s">
        <v>487</v>
      </c>
      <c r="G467" s="3" t="s">
        <v>70</v>
      </c>
      <c r="H467" s="58" t="str">
        <f t="shared" si="23"/>
        <v>391</v>
      </c>
      <c r="I467" s="59">
        <f>_xlfn.XLOOKUP(H467,'A6.2-Rate Base RCND Plant'!C:C,'A6.2-Rate Base RCND Plant'!F:F,"ERROR")</f>
        <v>0.55164661503469203</v>
      </c>
      <c r="J467" s="3" t="s">
        <v>71</v>
      </c>
      <c r="K467" s="3" t="s">
        <v>42</v>
      </c>
      <c r="L467" s="3" t="s">
        <v>43</v>
      </c>
      <c r="M467" s="4">
        <v>2020</v>
      </c>
      <c r="N467" s="5">
        <v>2639.99</v>
      </c>
      <c r="O467" s="5"/>
      <c r="P467" s="5">
        <v>1273.5999999999999</v>
      </c>
      <c r="Q467" s="58">
        <f t="shared" si="21"/>
        <v>1366.3899999999999</v>
      </c>
      <c r="R467" s="3" t="s">
        <v>36</v>
      </c>
      <c r="S467" s="4">
        <v>1</v>
      </c>
      <c r="T467" s="4">
        <v>1</v>
      </c>
      <c r="U467" s="4">
        <v>1</v>
      </c>
      <c r="V467" s="5">
        <v>2639.99</v>
      </c>
      <c r="W467" s="58">
        <f t="shared" si="22"/>
        <v>1456.3415472254364</v>
      </c>
    </row>
    <row r="468" spans="1:23">
      <c r="A468" s="3" t="s">
        <v>17</v>
      </c>
      <c r="B468" s="3" t="s">
        <v>18</v>
      </c>
      <c r="C468" s="3" t="s">
        <v>19</v>
      </c>
      <c r="D468" s="3" t="s">
        <v>20</v>
      </c>
      <c r="E468" s="3" t="s">
        <v>21</v>
      </c>
      <c r="F468" s="70" t="s">
        <v>487</v>
      </c>
      <c r="G468" s="3" t="s">
        <v>44</v>
      </c>
      <c r="H468" s="58" t="str">
        <f t="shared" si="23"/>
        <v>382</v>
      </c>
      <c r="I468" s="59">
        <f>_xlfn.XLOOKUP(H468,'A6.2-Rate Base RCND Plant'!C:C,'A6.2-Rate Base RCND Plant'!F:F,"ERROR")</f>
        <v>4.068947554640568E-2</v>
      </c>
      <c r="J468" s="3" t="s">
        <v>23</v>
      </c>
      <c r="K468" s="3" t="s">
        <v>24</v>
      </c>
      <c r="L468" s="3" t="s">
        <v>25</v>
      </c>
      <c r="M468" s="4">
        <v>2021</v>
      </c>
      <c r="N468" s="5">
        <v>758142.22</v>
      </c>
      <c r="O468" s="5"/>
      <c r="P468" s="5">
        <v>28286.3</v>
      </c>
      <c r="Q468" s="58">
        <f t="shared" si="21"/>
        <v>729855.91999999993</v>
      </c>
      <c r="R468" s="3" t="s">
        <v>45</v>
      </c>
      <c r="S468" s="4">
        <v>2076</v>
      </c>
      <c r="T468" s="4">
        <v>1376</v>
      </c>
      <c r="U468" s="4">
        <v>1.51</v>
      </c>
      <c r="V468" s="5">
        <v>1143825.04</v>
      </c>
      <c r="W468" s="58">
        <f t="shared" si="22"/>
        <v>46541.640994446498</v>
      </c>
    </row>
    <row r="469" spans="1:23">
      <c r="A469" s="3" t="s">
        <v>17</v>
      </c>
      <c r="B469" s="3" t="s">
        <v>18</v>
      </c>
      <c r="C469" s="3" t="s">
        <v>19</v>
      </c>
      <c r="D469" s="3" t="s">
        <v>29</v>
      </c>
      <c r="E469" s="3" t="s">
        <v>21</v>
      </c>
      <c r="F469" s="70" t="s">
        <v>487</v>
      </c>
      <c r="G469" s="3" t="s">
        <v>34</v>
      </c>
      <c r="H469" s="58" t="str">
        <f t="shared" si="23"/>
        <v>392</v>
      </c>
      <c r="I469" s="59">
        <f>_xlfn.XLOOKUP(H469,'A6.2-Rate Base RCND Plant'!C:C,'A6.2-Rate Base RCND Plant'!F:F,"ERROR")</f>
        <v>0.43183290679129122</v>
      </c>
      <c r="J469" s="3" t="s">
        <v>53</v>
      </c>
      <c r="K469" s="3" t="s">
        <v>24</v>
      </c>
      <c r="L469" s="3" t="s">
        <v>25</v>
      </c>
      <c r="M469" s="4">
        <v>2021</v>
      </c>
      <c r="N469" s="5">
        <v>182915.94</v>
      </c>
      <c r="O469" s="5"/>
      <c r="P469" s="5">
        <v>182915.94</v>
      </c>
      <c r="Q469" s="58">
        <f t="shared" si="21"/>
        <v>0</v>
      </c>
      <c r="R469" s="3" t="s">
        <v>36</v>
      </c>
      <c r="S469" s="4">
        <v>1</v>
      </c>
      <c r="T469" s="4">
        <v>1</v>
      </c>
      <c r="U469" s="4">
        <v>1</v>
      </c>
      <c r="V469" s="5">
        <v>182915.94</v>
      </c>
      <c r="W469" s="58">
        <f t="shared" si="22"/>
        <v>78989.122068661411</v>
      </c>
    </row>
    <row r="470" spans="1:23">
      <c r="A470" s="3" t="s">
        <v>17</v>
      </c>
      <c r="B470" s="3" t="s">
        <v>18</v>
      </c>
      <c r="C470" s="3" t="s">
        <v>19</v>
      </c>
      <c r="D470" s="3" t="s">
        <v>29</v>
      </c>
      <c r="E470" s="3" t="s">
        <v>21</v>
      </c>
      <c r="F470" s="70" t="s">
        <v>487</v>
      </c>
      <c r="G470" s="3" t="s">
        <v>41</v>
      </c>
      <c r="H470" s="58" t="str">
        <f t="shared" si="23"/>
        <v>397</v>
      </c>
      <c r="I470" s="59">
        <f>_xlfn.XLOOKUP(H470,'A6.2-Rate Base RCND Plant'!C:C,'A6.2-Rate Base RCND Plant'!F:F,"ERROR")</f>
        <v>0.45288665983949944</v>
      </c>
      <c r="J470" s="3" t="s">
        <v>23</v>
      </c>
      <c r="K470" s="3" t="s">
        <v>31</v>
      </c>
      <c r="L470" s="3" t="s">
        <v>32</v>
      </c>
      <c r="M470" s="4">
        <v>2021</v>
      </c>
      <c r="N470" s="5">
        <v>17408.939999999999</v>
      </c>
      <c r="O470" s="5"/>
      <c r="P470" s="5">
        <v>5638.72</v>
      </c>
      <c r="Q470" s="58">
        <f t="shared" si="21"/>
        <v>11770.219999999998</v>
      </c>
      <c r="R470" s="3" t="s">
        <v>36</v>
      </c>
      <c r="S470" s="4">
        <v>1</v>
      </c>
      <c r="T470" s="4">
        <v>1</v>
      </c>
      <c r="U470" s="4">
        <v>1</v>
      </c>
      <c r="V470" s="5">
        <v>17408.939999999999</v>
      </c>
      <c r="W470" s="58">
        <f t="shared" si="22"/>
        <v>7884.2766879462552</v>
      </c>
    </row>
    <row r="471" spans="1:23">
      <c r="A471" s="3" t="s">
        <v>17</v>
      </c>
      <c r="B471" s="3" t="s">
        <v>18</v>
      </c>
      <c r="C471" s="3" t="s">
        <v>19</v>
      </c>
      <c r="D471" s="3" t="s">
        <v>29</v>
      </c>
      <c r="E471" s="3" t="s">
        <v>21</v>
      </c>
      <c r="F471" s="70" t="s">
        <v>487</v>
      </c>
      <c r="G471" s="3" t="s">
        <v>70</v>
      </c>
      <c r="H471" s="58" t="str">
        <f t="shared" si="23"/>
        <v>391</v>
      </c>
      <c r="I471" s="59">
        <f>_xlfn.XLOOKUP(H471,'A6.2-Rate Base RCND Plant'!C:C,'A6.2-Rate Base RCND Plant'!F:F,"ERROR")</f>
        <v>0.55164661503469203</v>
      </c>
      <c r="J471" s="3" t="s">
        <v>71</v>
      </c>
      <c r="K471" s="3" t="s">
        <v>31</v>
      </c>
      <c r="L471" s="3" t="s">
        <v>32</v>
      </c>
      <c r="M471" s="4">
        <v>2021</v>
      </c>
      <c r="N471" s="5">
        <v>-75</v>
      </c>
      <c r="O471" s="5"/>
      <c r="P471" s="5">
        <v>-21.29</v>
      </c>
      <c r="Q471" s="58">
        <f t="shared" si="21"/>
        <v>-53.71</v>
      </c>
      <c r="R471" s="3" t="s">
        <v>36</v>
      </c>
      <c r="S471" s="4">
        <v>1</v>
      </c>
      <c r="T471" s="4">
        <v>1</v>
      </c>
      <c r="U471" s="4">
        <v>1</v>
      </c>
      <c r="V471" s="5">
        <v>-75</v>
      </c>
      <c r="W471" s="58">
        <f t="shared" si="22"/>
        <v>-41.373496127601904</v>
      </c>
    </row>
    <row r="472" spans="1:23">
      <c r="A472" s="3" t="s">
        <v>17</v>
      </c>
      <c r="B472" s="3" t="s">
        <v>18</v>
      </c>
      <c r="C472" s="3" t="s">
        <v>19</v>
      </c>
      <c r="D472" s="3" t="s">
        <v>29</v>
      </c>
      <c r="E472" s="3" t="s">
        <v>21</v>
      </c>
      <c r="F472" s="70" t="s">
        <v>487</v>
      </c>
      <c r="G472" s="3" t="s">
        <v>34</v>
      </c>
      <c r="H472" s="58" t="str">
        <f t="shared" si="23"/>
        <v>392</v>
      </c>
      <c r="I472" s="59">
        <f>_xlfn.XLOOKUP(H472,'A6.2-Rate Base RCND Plant'!C:C,'A6.2-Rate Base RCND Plant'!F:F,"ERROR")</f>
        <v>0.43183290679129122</v>
      </c>
      <c r="J472" s="3" t="s">
        <v>81</v>
      </c>
      <c r="K472" s="3" t="s">
        <v>24</v>
      </c>
      <c r="L472" s="3" t="s">
        <v>25</v>
      </c>
      <c r="M472" s="4">
        <v>2020</v>
      </c>
      <c r="N472" s="5">
        <v>193791.55</v>
      </c>
      <c r="O472" s="5"/>
      <c r="P472" s="5">
        <v>34079.21</v>
      </c>
      <c r="Q472" s="58">
        <f t="shared" si="21"/>
        <v>159712.34</v>
      </c>
      <c r="R472" s="3" t="s">
        <v>36</v>
      </c>
      <c r="S472" s="4">
        <v>1</v>
      </c>
      <c r="T472" s="4">
        <v>1</v>
      </c>
      <c r="U472" s="4">
        <v>1</v>
      </c>
      <c r="V472" s="5">
        <v>193791.55</v>
      </c>
      <c r="W472" s="58">
        <f t="shared" si="22"/>
        <v>83685.568348089844</v>
      </c>
    </row>
    <row r="473" spans="1:23">
      <c r="A473" s="3" t="s">
        <v>17</v>
      </c>
      <c r="B473" s="3" t="s">
        <v>18</v>
      </c>
      <c r="C473" s="3" t="s">
        <v>19</v>
      </c>
      <c r="D473" s="3" t="s">
        <v>29</v>
      </c>
      <c r="E473" s="3" t="s">
        <v>21</v>
      </c>
      <c r="F473" s="70" t="s">
        <v>487</v>
      </c>
      <c r="G473" s="3" t="s">
        <v>60</v>
      </c>
      <c r="H473" s="58" t="str">
        <f t="shared" si="23"/>
        <v>394</v>
      </c>
      <c r="I473" s="59">
        <f>_xlfn.XLOOKUP(H473,'A6.2-Rate Base RCND Plant'!C:C,'A6.2-Rate Base RCND Plant'!F:F,"ERROR")</f>
        <v>0.34726061264282393</v>
      </c>
      <c r="J473" s="3" t="s">
        <v>23</v>
      </c>
      <c r="K473" s="3" t="s">
        <v>49</v>
      </c>
      <c r="L473" s="3" t="s">
        <v>50</v>
      </c>
      <c r="M473" s="4">
        <v>2022</v>
      </c>
      <c r="N473" s="5">
        <v>67881.240000000005</v>
      </c>
      <c r="O473" s="5"/>
      <c r="P473" s="5">
        <v>10465.91</v>
      </c>
      <c r="Q473" s="58">
        <f t="shared" si="21"/>
        <v>57415.33</v>
      </c>
      <c r="R473" s="3" t="s">
        <v>36</v>
      </c>
      <c r="S473" s="4">
        <v>1</v>
      </c>
      <c r="T473" s="4">
        <v>1</v>
      </c>
      <c r="U473" s="4">
        <v>1</v>
      </c>
      <c r="V473" s="5">
        <v>67881.240000000005</v>
      </c>
      <c r="W473" s="58">
        <f t="shared" si="22"/>
        <v>23572.480989354568</v>
      </c>
    </row>
    <row r="474" spans="1:23">
      <c r="A474" s="3" t="s">
        <v>17</v>
      </c>
      <c r="B474" s="3" t="s">
        <v>18</v>
      </c>
      <c r="C474" s="3" t="s">
        <v>19</v>
      </c>
      <c r="D474" s="3" t="s">
        <v>20</v>
      </c>
      <c r="E474" s="3" t="s">
        <v>21</v>
      </c>
      <c r="F474" s="70" t="s">
        <v>487</v>
      </c>
      <c r="G474" s="3" t="s">
        <v>51</v>
      </c>
      <c r="H474" s="58" t="str">
        <f t="shared" si="23"/>
        <v>375</v>
      </c>
      <c r="I474" s="59">
        <f>_xlfn.XLOOKUP(H474,'A6.2-Rate Base RCND Plant'!C:C,'A6.2-Rate Base RCND Plant'!F:F,"ERROR")</f>
        <v>0.14703551036705884</v>
      </c>
      <c r="J474" s="3" t="s">
        <v>23</v>
      </c>
      <c r="K474" s="3" t="s">
        <v>24</v>
      </c>
      <c r="L474" s="3" t="s">
        <v>25</v>
      </c>
      <c r="M474" s="4">
        <v>2022</v>
      </c>
      <c r="N474" s="5">
        <v>41608.080000000002</v>
      </c>
      <c r="O474" s="5"/>
      <c r="P474" s="5">
        <v>3415.75</v>
      </c>
      <c r="Q474" s="58">
        <f t="shared" si="21"/>
        <v>38192.33</v>
      </c>
      <c r="R474" s="3" t="s">
        <v>52</v>
      </c>
      <c r="S474" s="4">
        <v>673</v>
      </c>
      <c r="T474" s="4">
        <v>637</v>
      </c>
      <c r="U474" s="4">
        <v>1.06</v>
      </c>
      <c r="V474" s="5">
        <v>43959.56</v>
      </c>
      <c r="W474" s="58">
        <f t="shared" si="22"/>
        <v>6463.6163401113445</v>
      </c>
    </row>
    <row r="475" spans="1:23">
      <c r="A475" s="3" t="s">
        <v>17</v>
      </c>
      <c r="B475" s="3" t="s">
        <v>18</v>
      </c>
      <c r="C475" s="3" t="s">
        <v>19</v>
      </c>
      <c r="D475" s="3" t="s">
        <v>29</v>
      </c>
      <c r="E475" s="3" t="s">
        <v>21</v>
      </c>
      <c r="F475" s="70" t="s">
        <v>487</v>
      </c>
      <c r="G475" s="3" t="s">
        <v>34</v>
      </c>
      <c r="H475" s="58" t="str">
        <f t="shared" si="23"/>
        <v>392</v>
      </c>
      <c r="I475" s="59">
        <f>_xlfn.XLOOKUP(H475,'A6.2-Rate Base RCND Plant'!C:C,'A6.2-Rate Base RCND Plant'!F:F,"ERROR")</f>
        <v>0.43183290679129122</v>
      </c>
      <c r="J475" s="3" t="s">
        <v>53</v>
      </c>
      <c r="K475" s="3" t="s">
        <v>24</v>
      </c>
      <c r="L475" s="3" t="s">
        <v>25</v>
      </c>
      <c r="M475" s="4">
        <v>2022</v>
      </c>
      <c r="N475" s="5">
        <v>264417.18</v>
      </c>
      <c r="O475" s="5"/>
      <c r="P475" s="5">
        <v>264417.18</v>
      </c>
      <c r="Q475" s="58">
        <f t="shared" si="21"/>
        <v>0</v>
      </c>
      <c r="R475" s="3" t="s">
        <v>36</v>
      </c>
      <c r="S475" s="4">
        <v>1</v>
      </c>
      <c r="T475" s="4">
        <v>1</v>
      </c>
      <c r="U475" s="4">
        <v>1</v>
      </c>
      <c r="V475" s="5">
        <v>264417.18</v>
      </c>
      <c r="W475" s="58">
        <f t="shared" si="22"/>
        <v>114184.03944495607</v>
      </c>
    </row>
    <row r="476" spans="1:23">
      <c r="A476" s="3" t="s">
        <v>17</v>
      </c>
      <c r="B476" s="3" t="s">
        <v>18</v>
      </c>
      <c r="C476" s="3" t="s">
        <v>19</v>
      </c>
      <c r="D476" s="3" t="s">
        <v>29</v>
      </c>
      <c r="E476" s="3" t="s">
        <v>21</v>
      </c>
      <c r="F476" s="70" t="s">
        <v>487</v>
      </c>
      <c r="G476" s="3" t="s">
        <v>34</v>
      </c>
      <c r="H476" s="58" t="str">
        <f t="shared" si="23"/>
        <v>392</v>
      </c>
      <c r="I476" s="59">
        <f>_xlfn.XLOOKUP(H476,'A6.2-Rate Base RCND Plant'!C:C,'A6.2-Rate Base RCND Plant'!F:F,"ERROR")</f>
        <v>0.43183290679129122</v>
      </c>
      <c r="J476" s="3" t="s">
        <v>35</v>
      </c>
      <c r="K476" s="3" t="s">
        <v>24</v>
      </c>
      <c r="L476" s="3" t="s">
        <v>25</v>
      </c>
      <c r="M476" s="4">
        <v>2022</v>
      </c>
      <c r="N476" s="5">
        <v>113440.43</v>
      </c>
      <c r="O476" s="5"/>
      <c r="P476" s="5">
        <v>106833.42</v>
      </c>
      <c r="Q476" s="58">
        <f t="shared" si="21"/>
        <v>6607.0099999999948</v>
      </c>
      <c r="R476" s="3" t="s">
        <v>36</v>
      </c>
      <c r="S476" s="4">
        <v>1</v>
      </c>
      <c r="T476" s="4">
        <v>1</v>
      </c>
      <c r="U476" s="4">
        <v>1</v>
      </c>
      <c r="V476" s="5">
        <v>113440.43</v>
      </c>
      <c r="W476" s="58">
        <f t="shared" si="22"/>
        <v>48987.310634553993</v>
      </c>
    </row>
    <row r="477" spans="1:23">
      <c r="A477" s="3" t="s">
        <v>17</v>
      </c>
      <c r="B477" s="3" t="s">
        <v>18</v>
      </c>
      <c r="C477" s="3" t="s">
        <v>19</v>
      </c>
      <c r="D477" s="3" t="s">
        <v>29</v>
      </c>
      <c r="E477" s="3" t="s">
        <v>21</v>
      </c>
      <c r="F477" s="70" t="s">
        <v>487</v>
      </c>
      <c r="G477" s="3" t="s">
        <v>70</v>
      </c>
      <c r="H477" s="58" t="str">
        <f t="shared" si="23"/>
        <v>391</v>
      </c>
      <c r="I477" s="59">
        <f>_xlfn.XLOOKUP(H477,'A6.2-Rate Base RCND Plant'!C:C,'A6.2-Rate Base RCND Plant'!F:F,"ERROR")</f>
        <v>0.55164661503469203</v>
      </c>
      <c r="J477" s="3" t="s">
        <v>71</v>
      </c>
      <c r="K477" s="3" t="s">
        <v>31</v>
      </c>
      <c r="L477" s="3" t="s">
        <v>32</v>
      </c>
      <c r="M477" s="4">
        <v>2023</v>
      </c>
      <c r="N477" s="5">
        <v>13015.2</v>
      </c>
      <c r="O477" s="5"/>
      <c r="P477" s="5">
        <v>2065.85</v>
      </c>
      <c r="Q477" s="58">
        <f t="shared" si="21"/>
        <v>10949.35</v>
      </c>
      <c r="R477" s="3" t="s">
        <v>36</v>
      </c>
      <c r="S477" s="4">
        <v>1</v>
      </c>
      <c r="T477" s="4">
        <v>1</v>
      </c>
      <c r="U477" s="4">
        <v>1</v>
      </c>
      <c r="V477" s="5">
        <v>13015.2</v>
      </c>
      <c r="W477" s="58">
        <f t="shared" si="22"/>
        <v>7179.7910239995244</v>
      </c>
    </row>
    <row r="478" spans="1:23">
      <c r="A478" s="3" t="s">
        <v>17</v>
      </c>
      <c r="B478" s="3" t="s">
        <v>18</v>
      </c>
      <c r="C478" s="3" t="s">
        <v>19</v>
      </c>
      <c r="D478" s="3" t="s">
        <v>29</v>
      </c>
      <c r="E478" s="3" t="s">
        <v>21</v>
      </c>
      <c r="F478" s="70" t="s">
        <v>487</v>
      </c>
      <c r="G478" s="3" t="s">
        <v>34</v>
      </c>
      <c r="H478" s="58" t="str">
        <f t="shared" si="23"/>
        <v>392</v>
      </c>
      <c r="I478" s="59">
        <f>_xlfn.XLOOKUP(H478,'A6.2-Rate Base RCND Plant'!C:C,'A6.2-Rate Base RCND Plant'!F:F,"ERROR")</f>
        <v>0.43183290679129122</v>
      </c>
      <c r="J478" s="3" t="s">
        <v>72</v>
      </c>
      <c r="K478" s="3" t="s">
        <v>24</v>
      </c>
      <c r="L478" s="3" t="s">
        <v>25</v>
      </c>
      <c r="M478" s="4">
        <v>2023</v>
      </c>
      <c r="N478" s="5">
        <v>198493.15</v>
      </c>
      <c r="O478" s="5"/>
      <c r="P478" s="5">
        <v>34956.67</v>
      </c>
      <c r="Q478" s="58">
        <f t="shared" si="21"/>
        <v>163536.47999999998</v>
      </c>
      <c r="R478" s="3" t="s">
        <v>36</v>
      </c>
      <c r="S478" s="4">
        <v>1</v>
      </c>
      <c r="T478" s="4">
        <v>1</v>
      </c>
      <c r="U478" s="4">
        <v>1</v>
      </c>
      <c r="V478" s="5">
        <v>198493.15</v>
      </c>
      <c r="W478" s="58">
        <f t="shared" si="22"/>
        <v>85715.873942659789</v>
      </c>
    </row>
    <row r="479" spans="1:23">
      <c r="A479" s="3" t="s">
        <v>17</v>
      </c>
      <c r="B479" s="3" t="s">
        <v>18</v>
      </c>
      <c r="C479" s="3" t="s">
        <v>19</v>
      </c>
      <c r="D479" s="3" t="s">
        <v>29</v>
      </c>
      <c r="E479" s="3" t="s">
        <v>21</v>
      </c>
      <c r="F479" s="70" t="s">
        <v>487</v>
      </c>
      <c r="G479" s="3" t="s">
        <v>60</v>
      </c>
      <c r="H479" s="58" t="str">
        <f t="shared" si="23"/>
        <v>394</v>
      </c>
      <c r="I479" s="59">
        <f>_xlfn.XLOOKUP(H479,'A6.2-Rate Base RCND Plant'!C:C,'A6.2-Rate Base RCND Plant'!F:F,"ERROR")</f>
        <v>0.34726061264282393</v>
      </c>
      <c r="J479" s="3" t="s">
        <v>23</v>
      </c>
      <c r="K479" s="3" t="s">
        <v>42</v>
      </c>
      <c r="L479" s="3" t="s">
        <v>83</v>
      </c>
      <c r="M479" s="4">
        <v>2024</v>
      </c>
      <c r="N479" s="5">
        <v>149283.04</v>
      </c>
      <c r="O479" s="5"/>
      <c r="P479" s="5">
        <v>11113.9</v>
      </c>
      <c r="Q479" s="58">
        <f t="shared" si="21"/>
        <v>138169.14000000001</v>
      </c>
      <c r="R479" s="3" t="s">
        <v>36</v>
      </c>
      <c r="S479" s="4">
        <v>1</v>
      </c>
      <c r="T479" s="4">
        <v>1</v>
      </c>
      <c r="U479" s="4">
        <v>1</v>
      </c>
      <c r="V479" s="5">
        <v>149283.04</v>
      </c>
      <c r="W479" s="58">
        <f t="shared" si="22"/>
        <v>51840.11992758319</v>
      </c>
    </row>
    <row r="480" spans="1:23">
      <c r="A480" s="3" t="s">
        <v>17</v>
      </c>
      <c r="B480" s="3" t="s">
        <v>18</v>
      </c>
      <c r="C480" s="3" t="s">
        <v>19</v>
      </c>
      <c r="D480" s="3" t="s">
        <v>20</v>
      </c>
      <c r="E480" s="3" t="s">
        <v>21</v>
      </c>
      <c r="F480" s="70" t="s">
        <v>487</v>
      </c>
      <c r="G480" s="3" t="s">
        <v>44</v>
      </c>
      <c r="H480" s="58" t="str">
        <f t="shared" si="23"/>
        <v>382</v>
      </c>
      <c r="I480" s="59">
        <f>_xlfn.XLOOKUP(H480,'A6.2-Rate Base RCND Plant'!C:C,'A6.2-Rate Base RCND Plant'!F:F,"ERROR")</f>
        <v>4.068947554640568E-2</v>
      </c>
      <c r="J480" s="3" t="s">
        <v>23</v>
      </c>
      <c r="K480" s="3" t="s">
        <v>24</v>
      </c>
      <c r="L480" s="3" t="s">
        <v>25</v>
      </c>
      <c r="M480" s="4">
        <v>2024</v>
      </c>
      <c r="N480" s="5">
        <v>704821.36</v>
      </c>
      <c r="O480" s="5"/>
      <c r="P480" s="5">
        <v>20014.650000000001</v>
      </c>
      <c r="Q480" s="58">
        <f t="shared" si="21"/>
        <v>684806.71</v>
      </c>
      <c r="R480" s="3" t="s">
        <v>45</v>
      </c>
      <c r="S480" s="4">
        <v>2076</v>
      </c>
      <c r="T480" s="4">
        <v>1985</v>
      </c>
      <c r="U480" s="4">
        <v>1.05</v>
      </c>
      <c r="V480" s="5">
        <v>737133.07</v>
      </c>
      <c r="W480" s="58">
        <f t="shared" si="22"/>
        <v>29993.558026211944</v>
      </c>
    </row>
    <row r="481" spans="1:23">
      <c r="A481" s="3" t="s">
        <v>17</v>
      </c>
      <c r="B481" s="3" t="s">
        <v>18</v>
      </c>
      <c r="C481" s="3" t="s">
        <v>19</v>
      </c>
      <c r="D481" s="3" t="s">
        <v>29</v>
      </c>
      <c r="E481" s="3" t="s">
        <v>21</v>
      </c>
      <c r="F481" s="70" t="s">
        <v>487</v>
      </c>
      <c r="G481" s="3" t="s">
        <v>60</v>
      </c>
      <c r="H481" s="58" t="str">
        <f t="shared" si="23"/>
        <v>394</v>
      </c>
      <c r="I481" s="59">
        <f>_xlfn.XLOOKUP(H481,'A6.2-Rate Base RCND Plant'!C:C,'A6.2-Rate Base RCND Plant'!F:F,"ERROR")</f>
        <v>0.34726061264282393</v>
      </c>
      <c r="J481" s="3" t="s">
        <v>23</v>
      </c>
      <c r="K481" s="3" t="s">
        <v>31</v>
      </c>
      <c r="L481" s="3" t="s">
        <v>32</v>
      </c>
      <c r="M481" s="4">
        <v>2024</v>
      </c>
      <c r="N481" s="5">
        <v>86728.94</v>
      </c>
      <c r="O481" s="5"/>
      <c r="P481" s="5">
        <v>7002.68</v>
      </c>
      <c r="Q481" s="58">
        <f t="shared" si="21"/>
        <v>79726.260000000009</v>
      </c>
      <c r="R481" s="3" t="s">
        <v>36</v>
      </c>
      <c r="S481" s="4">
        <v>1</v>
      </c>
      <c r="T481" s="4">
        <v>1</v>
      </c>
      <c r="U481" s="4">
        <v>1</v>
      </c>
      <c r="V481" s="5">
        <v>86728.94</v>
      </c>
      <c r="W481" s="58">
        <f t="shared" si="22"/>
        <v>30117.544838262718</v>
      </c>
    </row>
    <row r="482" spans="1:23">
      <c r="A482" s="3" t="s">
        <v>17</v>
      </c>
      <c r="B482" s="3" t="s">
        <v>18</v>
      </c>
      <c r="C482" s="3" t="s">
        <v>19</v>
      </c>
      <c r="D482" s="3" t="s">
        <v>29</v>
      </c>
      <c r="E482" s="3" t="s">
        <v>21</v>
      </c>
      <c r="F482" s="70" t="s">
        <v>487</v>
      </c>
      <c r="G482" s="3" t="s">
        <v>70</v>
      </c>
      <c r="H482" s="58" t="str">
        <f t="shared" si="23"/>
        <v>391</v>
      </c>
      <c r="I482" s="59">
        <f>_xlfn.XLOOKUP(H482,'A6.2-Rate Base RCND Plant'!C:C,'A6.2-Rate Base RCND Plant'!F:F,"ERROR")</f>
        <v>0.55164661503469203</v>
      </c>
      <c r="J482" s="3" t="s">
        <v>112</v>
      </c>
      <c r="K482" s="3" t="s">
        <v>42</v>
      </c>
      <c r="L482" s="3" t="s">
        <v>43</v>
      </c>
      <c r="M482" s="4">
        <v>2023</v>
      </c>
      <c r="N482" s="5">
        <v>76594.53</v>
      </c>
      <c r="O482" s="5"/>
      <c r="P482" s="5">
        <v>49507.839999999997</v>
      </c>
      <c r="Q482" s="58">
        <f t="shared" si="21"/>
        <v>27086.690000000002</v>
      </c>
      <c r="R482" s="3" t="s">
        <v>36</v>
      </c>
      <c r="S482" s="4">
        <v>1</v>
      </c>
      <c r="T482" s="4">
        <v>1</v>
      </c>
      <c r="U482" s="4">
        <v>1</v>
      </c>
      <c r="V482" s="5">
        <v>76594.53</v>
      </c>
      <c r="W482" s="58">
        <f t="shared" si="22"/>
        <v>42253.113204673173</v>
      </c>
    </row>
    <row r="483" spans="1:23">
      <c r="A483" s="3" t="s">
        <v>17</v>
      </c>
      <c r="B483" s="3" t="s">
        <v>18</v>
      </c>
      <c r="C483" s="3" t="s">
        <v>19</v>
      </c>
      <c r="D483" s="3" t="s">
        <v>29</v>
      </c>
      <c r="E483" s="3" t="s">
        <v>21</v>
      </c>
      <c r="F483" s="70" t="s">
        <v>487</v>
      </c>
      <c r="G483" s="3" t="s">
        <v>41</v>
      </c>
      <c r="H483" s="58" t="str">
        <f t="shared" si="23"/>
        <v>397</v>
      </c>
      <c r="I483" s="59">
        <f>_xlfn.XLOOKUP(H483,'A6.2-Rate Base RCND Plant'!C:C,'A6.2-Rate Base RCND Plant'!F:F,"ERROR")</f>
        <v>0.45288665983949944</v>
      </c>
      <c r="J483" s="3" t="s">
        <v>23</v>
      </c>
      <c r="K483" s="3" t="s">
        <v>89</v>
      </c>
      <c r="L483" s="3" t="s">
        <v>115</v>
      </c>
      <c r="M483" s="4">
        <v>2022</v>
      </c>
      <c r="N483" s="5">
        <v>94475.62</v>
      </c>
      <c r="O483" s="5"/>
      <c r="P483" s="5">
        <v>25539.88</v>
      </c>
      <c r="Q483" s="58">
        <f t="shared" si="21"/>
        <v>68935.739999999991</v>
      </c>
      <c r="R483" s="3" t="s">
        <v>36</v>
      </c>
      <c r="S483" s="4">
        <v>1</v>
      </c>
      <c r="T483" s="4">
        <v>1</v>
      </c>
      <c r="U483" s="4">
        <v>1</v>
      </c>
      <c r="V483" s="5">
        <v>94475.62</v>
      </c>
      <c r="W483" s="58">
        <f t="shared" si="22"/>
        <v>42786.74797806581</v>
      </c>
    </row>
    <row r="484" spans="1:23">
      <c r="A484" s="3" t="s">
        <v>17</v>
      </c>
      <c r="B484" s="3" t="s">
        <v>18</v>
      </c>
      <c r="C484" s="3" t="s">
        <v>19</v>
      </c>
      <c r="D484" s="3" t="s">
        <v>29</v>
      </c>
      <c r="E484" s="3" t="s">
        <v>21</v>
      </c>
      <c r="F484" s="70" t="s">
        <v>487</v>
      </c>
      <c r="G484" s="3" t="s">
        <v>34</v>
      </c>
      <c r="H484" s="58" t="str">
        <f t="shared" si="23"/>
        <v>392</v>
      </c>
      <c r="I484" s="59">
        <f>_xlfn.XLOOKUP(H484,'A6.2-Rate Base RCND Plant'!C:C,'A6.2-Rate Base RCND Plant'!F:F,"ERROR")</f>
        <v>0.43183290679129122</v>
      </c>
      <c r="J484" s="3" t="s">
        <v>54</v>
      </c>
      <c r="K484" s="3" t="s">
        <v>24</v>
      </c>
      <c r="L484" s="3" t="s">
        <v>25</v>
      </c>
      <c r="M484" s="4">
        <v>2024</v>
      </c>
      <c r="N484" s="5">
        <v>823331.96</v>
      </c>
      <c r="O484" s="5"/>
      <c r="P484" s="5">
        <v>182401.23</v>
      </c>
      <c r="Q484" s="58">
        <f t="shared" si="21"/>
        <v>640930.73</v>
      </c>
      <c r="R484" s="3" t="s">
        <v>36</v>
      </c>
      <c r="S484" s="4">
        <v>1</v>
      </c>
      <c r="T484" s="4">
        <v>1</v>
      </c>
      <c r="U484" s="4">
        <v>1</v>
      </c>
      <c r="V484" s="5">
        <v>823331.96</v>
      </c>
      <c r="W484" s="58">
        <f t="shared" si="22"/>
        <v>355541.8335409711</v>
      </c>
    </row>
    <row r="485" spans="1:23">
      <c r="A485" s="3" t="s">
        <v>17</v>
      </c>
      <c r="B485" s="3" t="s">
        <v>18</v>
      </c>
      <c r="C485" s="3" t="s">
        <v>19</v>
      </c>
      <c r="D485" s="3" t="s">
        <v>29</v>
      </c>
      <c r="E485" s="3" t="s">
        <v>21</v>
      </c>
      <c r="F485" s="70" t="s">
        <v>487</v>
      </c>
      <c r="G485" s="3" t="s">
        <v>34</v>
      </c>
      <c r="H485" s="58" t="str">
        <f t="shared" si="23"/>
        <v>392</v>
      </c>
      <c r="I485" s="59">
        <f>_xlfn.XLOOKUP(H485,'A6.2-Rate Base RCND Plant'!C:C,'A6.2-Rate Base RCND Plant'!F:F,"ERROR")</f>
        <v>0.43183290679129122</v>
      </c>
      <c r="J485" s="3" t="s">
        <v>72</v>
      </c>
      <c r="K485" s="3" t="s">
        <v>24</v>
      </c>
      <c r="L485" s="3" t="s">
        <v>25</v>
      </c>
      <c r="M485" s="4">
        <v>2024</v>
      </c>
      <c r="N485" s="5">
        <v>322685.89</v>
      </c>
      <c r="O485" s="5"/>
      <c r="P485" s="5">
        <v>41419.32</v>
      </c>
      <c r="Q485" s="58">
        <f t="shared" si="21"/>
        <v>281266.57</v>
      </c>
      <c r="R485" s="3" t="s">
        <v>36</v>
      </c>
      <c r="S485" s="4">
        <v>1</v>
      </c>
      <c r="T485" s="4">
        <v>1</v>
      </c>
      <c r="U485" s="4">
        <v>1</v>
      </c>
      <c r="V485" s="5">
        <v>322685.89</v>
      </c>
      <c r="W485" s="58">
        <f t="shared" si="22"/>
        <v>139346.38585923487</v>
      </c>
    </row>
    <row r="486" spans="1:23">
      <c r="A486" s="3" t="s">
        <v>17</v>
      </c>
      <c r="B486" s="3" t="s">
        <v>18</v>
      </c>
      <c r="C486" s="3" t="s">
        <v>19</v>
      </c>
      <c r="D486" s="3" t="s">
        <v>20</v>
      </c>
      <c r="E486" s="3" t="s">
        <v>101</v>
      </c>
      <c r="F486" s="70" t="s">
        <v>487</v>
      </c>
      <c r="G486" s="3" t="s">
        <v>46</v>
      </c>
      <c r="H486" s="58" t="str">
        <f t="shared" si="23"/>
        <v>380</v>
      </c>
      <c r="I486" s="59">
        <f>_xlfn.XLOOKUP(H486,'A6.2-Rate Base RCND Plant'!C:C,'A6.2-Rate Base RCND Plant'!F:F,"ERROR")</f>
        <v>0.41926855566498139</v>
      </c>
      <c r="J486" s="3" t="s">
        <v>23</v>
      </c>
      <c r="K486" s="3" t="s">
        <v>24</v>
      </c>
      <c r="L486" s="3" t="s">
        <v>102</v>
      </c>
      <c r="M486" s="4">
        <v>2003</v>
      </c>
      <c r="N486" s="5">
        <v>3646695.14</v>
      </c>
      <c r="O486" s="5"/>
      <c r="P486" s="5">
        <v>1824728.72</v>
      </c>
      <c r="Q486" s="58">
        <f t="shared" si="21"/>
        <v>1821966.4200000002</v>
      </c>
      <c r="R486" s="3" t="s">
        <v>47</v>
      </c>
      <c r="S486" s="4">
        <v>1036</v>
      </c>
      <c r="T486" s="4">
        <v>342</v>
      </c>
      <c r="U486" s="4">
        <v>3.03</v>
      </c>
      <c r="V486" s="5">
        <v>11046713.93</v>
      </c>
      <c r="W486" s="58">
        <f t="shared" si="22"/>
        <v>4631539.7942753304</v>
      </c>
    </row>
    <row r="487" spans="1:23">
      <c r="A487" s="3" t="s">
        <v>17</v>
      </c>
      <c r="B487" s="3" t="s">
        <v>18</v>
      </c>
      <c r="C487" s="3" t="s">
        <v>19</v>
      </c>
      <c r="D487" s="3" t="s">
        <v>29</v>
      </c>
      <c r="E487" s="3" t="s">
        <v>101</v>
      </c>
      <c r="F487" s="70" t="s">
        <v>487</v>
      </c>
      <c r="G487" s="3" t="s">
        <v>95</v>
      </c>
      <c r="H487" s="58" t="str">
        <f t="shared" si="23"/>
        <v>389</v>
      </c>
      <c r="I487" s="59">
        <f>_xlfn.XLOOKUP(H487,'A6.2-Rate Base RCND Plant'!C:C,'A6.2-Rate Base RCND Plant'!F:F,"ERROR")</f>
        <v>6.1649066788854748E-2</v>
      </c>
      <c r="J487" s="3" t="s">
        <v>96</v>
      </c>
      <c r="K487" s="3" t="s">
        <v>24</v>
      </c>
      <c r="L487" s="3" t="s">
        <v>102</v>
      </c>
      <c r="M487" s="4">
        <v>2003</v>
      </c>
      <c r="N487" s="5">
        <v>9683.36</v>
      </c>
      <c r="O487" s="5"/>
      <c r="P487" s="5">
        <v>215.28</v>
      </c>
      <c r="Q487" s="58">
        <f t="shared" si="21"/>
        <v>9468.08</v>
      </c>
      <c r="R487" s="3" t="s">
        <v>36</v>
      </c>
      <c r="S487" s="4">
        <v>1</v>
      </c>
      <c r="T487" s="4">
        <v>1</v>
      </c>
      <c r="U487" s="4">
        <v>1</v>
      </c>
      <c r="V487" s="5">
        <v>9683.36</v>
      </c>
      <c r="W487" s="58">
        <f t="shared" si="22"/>
        <v>596.9701073805245</v>
      </c>
    </row>
    <row r="488" spans="1:23">
      <c r="A488" s="3" t="s">
        <v>17</v>
      </c>
      <c r="B488" s="3" t="s">
        <v>18</v>
      </c>
      <c r="C488" s="3" t="s">
        <v>19</v>
      </c>
      <c r="D488" s="3" t="s">
        <v>29</v>
      </c>
      <c r="E488" s="3" t="s">
        <v>101</v>
      </c>
      <c r="F488" s="70" t="s">
        <v>487</v>
      </c>
      <c r="G488" s="3" t="s">
        <v>82</v>
      </c>
      <c r="H488" s="58" t="str">
        <f t="shared" si="23"/>
        <v>393</v>
      </c>
      <c r="I488" s="59">
        <f>_xlfn.XLOOKUP(H488,'A6.2-Rate Base RCND Plant'!C:C,'A6.2-Rate Base RCND Plant'!F:F,"ERROR")</f>
        <v>0.47174007972370507</v>
      </c>
      <c r="J488" s="3" t="s">
        <v>23</v>
      </c>
      <c r="K488" s="3" t="s">
        <v>24</v>
      </c>
      <c r="L488" s="3" t="s">
        <v>102</v>
      </c>
      <c r="M488" s="4">
        <v>2003</v>
      </c>
      <c r="N488" s="5">
        <v>26148.25</v>
      </c>
      <c r="O488" s="5"/>
      <c r="P488" s="5">
        <v>17335.82</v>
      </c>
      <c r="Q488" s="58">
        <f t="shared" si="21"/>
        <v>8812.43</v>
      </c>
      <c r="R488" s="3" t="s">
        <v>36</v>
      </c>
      <c r="S488" s="4">
        <v>1</v>
      </c>
      <c r="T488" s="4">
        <v>1</v>
      </c>
      <c r="U488" s="4">
        <v>1</v>
      </c>
      <c r="V488" s="5">
        <v>26148.25</v>
      </c>
      <c r="W488" s="58">
        <f t="shared" si="22"/>
        <v>12335.177539635371</v>
      </c>
    </row>
    <row r="489" spans="1:23">
      <c r="A489" s="3" t="s">
        <v>17</v>
      </c>
      <c r="B489" s="3" t="s">
        <v>18</v>
      </c>
      <c r="C489" s="3" t="s">
        <v>19</v>
      </c>
      <c r="D489" s="3" t="s">
        <v>29</v>
      </c>
      <c r="E489" s="3" t="s">
        <v>21</v>
      </c>
      <c r="F489" s="70" t="s">
        <v>487</v>
      </c>
      <c r="G489" s="3" t="s">
        <v>57</v>
      </c>
      <c r="H489" s="58" t="str">
        <f t="shared" si="23"/>
        <v>396</v>
      </c>
      <c r="I489" s="59">
        <f>_xlfn.XLOOKUP(H489,'A6.2-Rate Base RCND Plant'!C:C,'A6.2-Rate Base RCND Plant'!F:F,"ERROR")</f>
        <v>0.54297473900690851</v>
      </c>
      <c r="J489" s="3" t="s">
        <v>23</v>
      </c>
      <c r="K489" s="3" t="s">
        <v>49</v>
      </c>
      <c r="L489" s="3" t="s">
        <v>50</v>
      </c>
      <c r="M489" s="4">
        <v>2024</v>
      </c>
      <c r="N489" s="5">
        <v>70117.33</v>
      </c>
      <c r="O489" s="5"/>
      <c r="P489" s="5">
        <v>11703.34</v>
      </c>
      <c r="Q489" s="58">
        <f t="shared" si="21"/>
        <v>58413.990000000005</v>
      </c>
      <c r="R489" s="3" t="s">
        <v>36</v>
      </c>
      <c r="S489" s="4">
        <v>1</v>
      </c>
      <c r="T489" s="4">
        <v>1</v>
      </c>
      <c r="U489" s="4">
        <v>1</v>
      </c>
      <c r="V489" s="5">
        <v>70117.33</v>
      </c>
      <c r="W489" s="58">
        <f t="shared" si="22"/>
        <v>38071.93895661128</v>
      </c>
    </row>
    <row r="490" spans="1:23">
      <c r="A490" s="3" t="s">
        <v>17</v>
      </c>
      <c r="B490" s="3" t="s">
        <v>18</v>
      </c>
      <c r="C490" s="3" t="s">
        <v>19</v>
      </c>
      <c r="D490" s="3" t="s">
        <v>29</v>
      </c>
      <c r="E490" s="3" t="s">
        <v>21</v>
      </c>
      <c r="F490" s="70" t="s">
        <v>487</v>
      </c>
      <c r="G490" s="3" t="s">
        <v>57</v>
      </c>
      <c r="H490" s="58" t="str">
        <f t="shared" si="23"/>
        <v>396</v>
      </c>
      <c r="I490" s="59">
        <f>_xlfn.XLOOKUP(H490,'A6.2-Rate Base RCND Plant'!C:C,'A6.2-Rate Base RCND Plant'!F:F,"ERROR")</f>
        <v>0.54297473900690851</v>
      </c>
      <c r="J490" s="3" t="s">
        <v>23</v>
      </c>
      <c r="K490" s="3" t="s">
        <v>42</v>
      </c>
      <c r="L490" s="3" t="s">
        <v>91</v>
      </c>
      <c r="M490" s="4">
        <v>2024</v>
      </c>
      <c r="N490" s="5">
        <v>76491.13</v>
      </c>
      <c r="O490" s="5"/>
      <c r="P490" s="5">
        <v>76491.13</v>
      </c>
      <c r="Q490" s="58">
        <f t="shared" si="21"/>
        <v>0</v>
      </c>
      <c r="R490" s="3" t="s">
        <v>36</v>
      </c>
      <c r="S490" s="4">
        <v>1</v>
      </c>
      <c r="T490" s="4">
        <v>1</v>
      </c>
      <c r="U490" s="4">
        <v>1</v>
      </c>
      <c r="V490" s="5">
        <v>76491.13</v>
      </c>
      <c r="W490" s="58">
        <f t="shared" si="22"/>
        <v>41532.751348093516</v>
      </c>
    </row>
    <row r="491" spans="1:23">
      <c r="A491" s="3" t="s">
        <v>17</v>
      </c>
      <c r="B491" s="3" t="s">
        <v>18</v>
      </c>
      <c r="C491" s="3" t="s">
        <v>19</v>
      </c>
      <c r="D491" s="3" t="s">
        <v>29</v>
      </c>
      <c r="E491" s="3" t="s">
        <v>21</v>
      </c>
      <c r="F491" s="70" t="s">
        <v>487</v>
      </c>
      <c r="G491" s="3" t="s">
        <v>41</v>
      </c>
      <c r="H491" s="58" t="str">
        <f t="shared" si="23"/>
        <v>397</v>
      </c>
      <c r="I491" s="59">
        <f>_xlfn.XLOOKUP(H491,'A6.2-Rate Base RCND Plant'!C:C,'A6.2-Rate Base RCND Plant'!F:F,"ERROR")</f>
        <v>0.45288665983949944</v>
      </c>
      <c r="J491" s="3" t="s">
        <v>23</v>
      </c>
      <c r="K491" s="3" t="s">
        <v>42</v>
      </c>
      <c r="L491" s="3" t="s">
        <v>43</v>
      </c>
      <c r="M491" s="4">
        <v>2025</v>
      </c>
      <c r="N491" s="5">
        <v>183124.93</v>
      </c>
      <c r="O491" s="5"/>
      <c r="P491" s="5">
        <v>12485.51</v>
      </c>
      <c r="Q491" s="58">
        <f t="shared" si="21"/>
        <v>170639.41999999998</v>
      </c>
      <c r="R491" s="3" t="s">
        <v>36</v>
      </c>
      <c r="S491" s="4">
        <v>1</v>
      </c>
      <c r="T491" s="4">
        <v>1</v>
      </c>
      <c r="U491" s="4">
        <v>1</v>
      </c>
      <c r="V491" s="5">
        <v>183124.93</v>
      </c>
      <c r="W491" s="58">
        <f t="shared" si="22"/>
        <v>82934.837881042142</v>
      </c>
    </row>
    <row r="492" spans="1:23">
      <c r="A492" s="3" t="s">
        <v>17</v>
      </c>
      <c r="B492" s="3" t="s">
        <v>18</v>
      </c>
      <c r="C492" s="3" t="s">
        <v>19</v>
      </c>
      <c r="D492" s="3" t="s">
        <v>29</v>
      </c>
      <c r="E492" s="3" t="s">
        <v>21</v>
      </c>
      <c r="F492" s="70" t="s">
        <v>487</v>
      </c>
      <c r="G492" s="3" t="s">
        <v>70</v>
      </c>
      <c r="H492" s="58" t="str">
        <f t="shared" si="23"/>
        <v>391</v>
      </c>
      <c r="I492" s="59">
        <f>_xlfn.XLOOKUP(H492,'A6.2-Rate Base RCND Plant'!C:C,'A6.2-Rate Base RCND Plant'!F:F,"ERROR")</f>
        <v>0.55164661503469203</v>
      </c>
      <c r="J492" s="3" t="s">
        <v>71</v>
      </c>
      <c r="K492" s="3" t="s">
        <v>31</v>
      </c>
      <c r="L492" s="3" t="s">
        <v>32</v>
      </c>
      <c r="M492" s="4">
        <v>2025</v>
      </c>
      <c r="N492" s="5">
        <v>75355.37</v>
      </c>
      <c r="O492" s="5"/>
      <c r="P492" s="5">
        <v>3625.54</v>
      </c>
      <c r="Q492" s="58">
        <f t="shared" si="21"/>
        <v>71729.83</v>
      </c>
      <c r="R492" s="3" t="s">
        <v>36</v>
      </c>
      <c r="S492" s="4">
        <v>1</v>
      </c>
      <c r="T492" s="4">
        <v>1</v>
      </c>
      <c r="U492" s="4">
        <v>1</v>
      </c>
      <c r="V492" s="5">
        <v>75355.37</v>
      </c>
      <c r="W492" s="58">
        <f t="shared" si="22"/>
        <v>41569.534785186777</v>
      </c>
    </row>
    <row r="493" spans="1:23">
      <c r="A493" s="3" t="s">
        <v>17</v>
      </c>
      <c r="B493" s="3" t="s">
        <v>18</v>
      </c>
      <c r="C493" s="3" t="s">
        <v>19</v>
      </c>
      <c r="D493" s="3" t="s">
        <v>29</v>
      </c>
      <c r="E493" s="3" t="s">
        <v>21</v>
      </c>
      <c r="F493" s="70" t="s">
        <v>487</v>
      </c>
      <c r="G493" s="3" t="s">
        <v>60</v>
      </c>
      <c r="H493" s="58" t="str">
        <f t="shared" si="23"/>
        <v>394</v>
      </c>
      <c r="I493" s="59">
        <f>_xlfn.XLOOKUP(H493,'A6.2-Rate Base RCND Plant'!C:C,'A6.2-Rate Base RCND Plant'!F:F,"ERROR")</f>
        <v>0.34726061264282393</v>
      </c>
      <c r="J493" s="3" t="s">
        <v>23</v>
      </c>
      <c r="K493" s="3" t="s">
        <v>89</v>
      </c>
      <c r="L493" s="3" t="s">
        <v>90</v>
      </c>
      <c r="M493" s="4">
        <v>2025</v>
      </c>
      <c r="N493" s="5">
        <v>623.89</v>
      </c>
      <c r="O493" s="5"/>
      <c r="P493" s="5">
        <v>23.59</v>
      </c>
      <c r="Q493" s="58">
        <f t="shared" si="21"/>
        <v>600.29999999999995</v>
      </c>
      <c r="R493" s="3" t="s">
        <v>36</v>
      </c>
      <c r="S493" s="4">
        <v>1</v>
      </c>
      <c r="T493" s="4">
        <v>1</v>
      </c>
      <c r="U493" s="4">
        <v>1</v>
      </c>
      <c r="V493" s="5">
        <v>623.89</v>
      </c>
      <c r="W493" s="58">
        <f t="shared" si="22"/>
        <v>216.65242362173143</v>
      </c>
    </row>
    <row r="494" spans="1:23">
      <c r="A494" s="3" t="s">
        <v>17</v>
      </c>
      <c r="B494" s="3" t="s">
        <v>18</v>
      </c>
      <c r="C494" s="3" t="s">
        <v>19</v>
      </c>
      <c r="D494" s="3" t="s">
        <v>29</v>
      </c>
      <c r="E494" s="3" t="s">
        <v>21</v>
      </c>
      <c r="F494" s="70" t="s">
        <v>487</v>
      </c>
      <c r="G494" s="3" t="s">
        <v>34</v>
      </c>
      <c r="H494" s="58" t="str">
        <f t="shared" si="23"/>
        <v>392</v>
      </c>
      <c r="I494" s="59">
        <f>_xlfn.XLOOKUP(H494,'A6.2-Rate Base RCND Plant'!C:C,'A6.2-Rate Base RCND Plant'!F:F,"ERROR")</f>
        <v>0.43183290679129122</v>
      </c>
      <c r="J494" s="3" t="s">
        <v>72</v>
      </c>
      <c r="K494" s="3" t="s">
        <v>24</v>
      </c>
      <c r="L494" s="3" t="s">
        <v>25</v>
      </c>
      <c r="M494" s="4">
        <v>2025</v>
      </c>
      <c r="N494" s="5">
        <v>1032891.03</v>
      </c>
      <c r="O494" s="5"/>
      <c r="P494" s="5">
        <v>73949.600000000006</v>
      </c>
      <c r="Q494" s="58">
        <f t="shared" si="21"/>
        <v>958941.43</v>
      </c>
      <c r="R494" s="3" t="s">
        <v>36</v>
      </c>
      <c r="S494" s="4">
        <v>1</v>
      </c>
      <c r="T494" s="4">
        <v>1</v>
      </c>
      <c r="U494" s="4">
        <v>1</v>
      </c>
      <c r="V494" s="5">
        <v>1032891.03</v>
      </c>
      <c r="W494" s="58">
        <f t="shared" si="22"/>
        <v>446036.33588355081</v>
      </c>
    </row>
    <row r="495" spans="1:23">
      <c r="A495" s="3" t="s">
        <v>17</v>
      </c>
      <c r="B495" s="3" t="s">
        <v>18</v>
      </c>
      <c r="C495" s="3" t="s">
        <v>19</v>
      </c>
      <c r="D495" s="3" t="s">
        <v>20</v>
      </c>
      <c r="E495" s="3" t="s">
        <v>21</v>
      </c>
      <c r="F495" s="70" t="s">
        <v>487</v>
      </c>
      <c r="G495" s="3" t="s">
        <v>92</v>
      </c>
      <c r="H495" s="58" t="str">
        <f t="shared" si="23"/>
        <v>374</v>
      </c>
      <c r="I495" s="59">
        <f>_xlfn.XLOOKUP(H495,'A6.2-Rate Base RCND Plant'!C:C,'A6.2-Rate Base RCND Plant'!F:F,"ERROR")</f>
        <v>-1.7269128751637088E-2</v>
      </c>
      <c r="J495" s="3" t="s">
        <v>93</v>
      </c>
      <c r="K495" s="3" t="s">
        <v>24</v>
      </c>
      <c r="L495" s="3" t="s">
        <v>25</v>
      </c>
      <c r="M495" s="4">
        <v>2025</v>
      </c>
      <c r="N495" s="5">
        <v>5946.25</v>
      </c>
      <c r="O495" s="5"/>
      <c r="P495" s="5">
        <v>64.069999999999993</v>
      </c>
      <c r="Q495" s="58">
        <f t="shared" si="21"/>
        <v>5882.18</v>
      </c>
      <c r="R495" s="3" t="s">
        <v>36</v>
      </c>
      <c r="S495" s="4">
        <v>1</v>
      </c>
      <c r="T495" s="4">
        <v>1</v>
      </c>
      <c r="U495" s="4">
        <v>1</v>
      </c>
      <c r="V495" s="5">
        <v>5946.25</v>
      </c>
      <c r="W495" s="58">
        <f t="shared" si="22"/>
        <v>-102.68655683942204</v>
      </c>
    </row>
    <row r="496" spans="1:23">
      <c r="A496" s="3" t="s">
        <v>17</v>
      </c>
      <c r="B496" s="3" t="s">
        <v>18</v>
      </c>
      <c r="C496" s="3" t="s">
        <v>19</v>
      </c>
      <c r="D496" s="3" t="s">
        <v>29</v>
      </c>
      <c r="E496" s="3" t="s">
        <v>21</v>
      </c>
      <c r="F496" s="70" t="s">
        <v>487</v>
      </c>
      <c r="G496" s="3" t="s">
        <v>57</v>
      </c>
      <c r="H496" s="58" t="str">
        <f t="shared" si="23"/>
        <v>396</v>
      </c>
      <c r="I496" s="59">
        <f>_xlfn.XLOOKUP(H496,'A6.2-Rate Base RCND Plant'!C:C,'A6.2-Rate Base RCND Plant'!F:F,"ERROR")</f>
        <v>0.54297473900690851</v>
      </c>
      <c r="J496" s="3" t="s">
        <v>23</v>
      </c>
      <c r="K496" s="3" t="s">
        <v>31</v>
      </c>
      <c r="L496" s="3" t="s">
        <v>32</v>
      </c>
      <c r="M496" s="4">
        <v>2025</v>
      </c>
      <c r="N496" s="5">
        <v>285155.7</v>
      </c>
      <c r="O496" s="5"/>
      <c r="P496" s="5">
        <v>17756.97</v>
      </c>
      <c r="Q496" s="58">
        <f t="shared" si="21"/>
        <v>267398.73</v>
      </c>
      <c r="R496" s="3" t="s">
        <v>36</v>
      </c>
      <c r="S496" s="4">
        <v>1</v>
      </c>
      <c r="T496" s="4">
        <v>1</v>
      </c>
      <c r="U496" s="4">
        <v>1</v>
      </c>
      <c r="V496" s="5">
        <v>285155.7</v>
      </c>
      <c r="W496" s="58">
        <f t="shared" si="22"/>
        <v>154832.34178383232</v>
      </c>
    </row>
    <row r="497" spans="1:23">
      <c r="A497" s="3" t="s">
        <v>17</v>
      </c>
      <c r="B497" s="3" t="s">
        <v>18</v>
      </c>
      <c r="C497" s="3" t="s">
        <v>19</v>
      </c>
      <c r="D497" s="3" t="s">
        <v>29</v>
      </c>
      <c r="E497" s="3" t="s">
        <v>21</v>
      </c>
      <c r="F497" s="70" t="s">
        <v>487</v>
      </c>
      <c r="G497" s="3" t="s">
        <v>30</v>
      </c>
      <c r="H497" s="58" t="str">
        <f t="shared" si="23"/>
        <v>390</v>
      </c>
      <c r="I497" s="59">
        <f>_xlfn.XLOOKUP(H497,'A6.2-Rate Base RCND Plant'!C:C,'A6.2-Rate Base RCND Plant'!F:F,"ERROR")</f>
        <v>0.24904501540006124</v>
      </c>
      <c r="J497" s="3" t="s">
        <v>23</v>
      </c>
      <c r="K497" s="3" t="s">
        <v>49</v>
      </c>
      <c r="L497" s="3" t="s">
        <v>50</v>
      </c>
      <c r="M497" s="4">
        <v>2025</v>
      </c>
      <c r="N497" s="5">
        <v>22094.59</v>
      </c>
      <c r="O497" s="5"/>
      <c r="P497" s="5">
        <v>339.7</v>
      </c>
      <c r="Q497" s="58">
        <f t="shared" si="21"/>
        <v>21754.89</v>
      </c>
      <c r="R497" s="3" t="s">
        <v>33</v>
      </c>
      <c r="S497" s="4">
        <v>675</v>
      </c>
      <c r="T497" s="4">
        <v>675</v>
      </c>
      <c r="U497" s="4">
        <v>1</v>
      </c>
      <c r="V497" s="5">
        <v>22094.59</v>
      </c>
      <c r="W497" s="58">
        <f t="shared" si="22"/>
        <v>5502.5475068080395</v>
      </c>
    </row>
    <row r="498" spans="1:23">
      <c r="A498" s="3" t="s">
        <v>17</v>
      </c>
      <c r="B498" s="3" t="s">
        <v>18</v>
      </c>
      <c r="C498" s="3" t="s">
        <v>19</v>
      </c>
      <c r="D498" s="3" t="s">
        <v>20</v>
      </c>
      <c r="E498" s="3" t="s">
        <v>21</v>
      </c>
      <c r="F498" s="70" t="s">
        <v>487</v>
      </c>
      <c r="G498" s="3" t="s">
        <v>39</v>
      </c>
      <c r="H498" s="58" t="str">
        <f t="shared" si="23"/>
        <v>378</v>
      </c>
      <c r="I498" s="59">
        <f>_xlfn.XLOOKUP(H498,'A6.2-Rate Base RCND Plant'!C:C,'A6.2-Rate Base RCND Plant'!F:F,"ERROR")</f>
        <v>0.46834496815577242</v>
      </c>
      <c r="J498" s="3" t="s">
        <v>23</v>
      </c>
      <c r="K498" s="3" t="s">
        <v>24</v>
      </c>
      <c r="L498" s="3" t="s">
        <v>25</v>
      </c>
      <c r="M498" s="4">
        <v>2026</v>
      </c>
      <c r="N498" s="5">
        <v>8491.83</v>
      </c>
      <c r="O498" s="5"/>
      <c r="P498" s="5">
        <v>40.49</v>
      </c>
      <c r="Q498" s="58">
        <f t="shared" si="21"/>
        <v>8451.34</v>
      </c>
      <c r="R498" s="3" t="s">
        <v>40</v>
      </c>
      <c r="S498" s="4">
        <v>1184</v>
      </c>
      <c r="T498" s="4">
        <v>1184</v>
      </c>
      <c r="U498" s="4">
        <v>1</v>
      </c>
      <c r="V498" s="5">
        <v>8491.83</v>
      </c>
      <c r="W498" s="58">
        <f t="shared" si="22"/>
        <v>3977.1058509342329</v>
      </c>
    </row>
    <row r="499" spans="1:23">
      <c r="A499" s="3" t="s">
        <v>17</v>
      </c>
      <c r="B499" s="3" t="s">
        <v>18</v>
      </c>
      <c r="C499" s="3" t="s">
        <v>19</v>
      </c>
      <c r="D499" s="3" t="s">
        <v>29</v>
      </c>
      <c r="E499" s="3" t="s">
        <v>21</v>
      </c>
      <c r="F499" s="70" t="s">
        <v>487</v>
      </c>
      <c r="G499" s="3" t="s">
        <v>34</v>
      </c>
      <c r="H499" s="58" t="str">
        <f t="shared" si="23"/>
        <v>392</v>
      </c>
      <c r="I499" s="59">
        <f>_xlfn.XLOOKUP(H499,'A6.2-Rate Base RCND Plant'!C:C,'A6.2-Rate Base RCND Plant'!F:F,"ERROR")</f>
        <v>0.43183290679129122</v>
      </c>
      <c r="J499" s="3" t="s">
        <v>54</v>
      </c>
      <c r="K499" s="3" t="s">
        <v>24</v>
      </c>
      <c r="L499" s="3" t="s">
        <v>25</v>
      </c>
      <c r="M499" s="4">
        <v>2026</v>
      </c>
      <c r="N499" s="5">
        <v>215090.51</v>
      </c>
      <c r="O499" s="5"/>
      <c r="P499" s="5">
        <v>2147.2399999999998</v>
      </c>
      <c r="Q499" s="58">
        <f t="shared" si="21"/>
        <v>212943.27000000002</v>
      </c>
      <c r="R499" s="3" t="s">
        <v>36</v>
      </c>
      <c r="S499" s="4">
        <v>1</v>
      </c>
      <c r="T499" s="4">
        <v>1</v>
      </c>
      <c r="U499" s="4">
        <v>1</v>
      </c>
      <c r="V499" s="5">
        <v>215090.51</v>
      </c>
      <c r="W499" s="58">
        <f t="shared" si="22"/>
        <v>92883.160156521291</v>
      </c>
    </row>
    <row r="500" spans="1:23">
      <c r="A500" s="3" t="s">
        <v>17</v>
      </c>
      <c r="B500" s="3" t="s">
        <v>18</v>
      </c>
      <c r="C500" s="3" t="s">
        <v>19</v>
      </c>
      <c r="D500" s="3" t="s">
        <v>29</v>
      </c>
      <c r="E500" s="3" t="s">
        <v>21</v>
      </c>
      <c r="F500" s="70" t="s">
        <v>487</v>
      </c>
      <c r="G500" s="3" t="s">
        <v>70</v>
      </c>
      <c r="H500" s="58" t="str">
        <f t="shared" si="23"/>
        <v>391</v>
      </c>
      <c r="I500" s="59">
        <f>_xlfn.XLOOKUP(H500,'A6.2-Rate Base RCND Plant'!C:C,'A6.2-Rate Base RCND Plant'!F:F,"ERROR")</f>
        <v>0.55164661503469203</v>
      </c>
      <c r="J500" s="3" t="s">
        <v>112</v>
      </c>
      <c r="K500" s="3" t="s">
        <v>31</v>
      </c>
      <c r="L500" s="3" t="s">
        <v>32</v>
      </c>
      <c r="M500" s="4">
        <v>2025</v>
      </c>
      <c r="N500" s="5">
        <v>86633.39</v>
      </c>
      <c r="O500" s="5"/>
      <c r="P500" s="5">
        <v>15554.7</v>
      </c>
      <c r="Q500" s="58">
        <f t="shared" si="21"/>
        <v>71078.69</v>
      </c>
      <c r="R500" s="3" t="s">
        <v>36</v>
      </c>
      <c r="S500" s="4">
        <v>1</v>
      </c>
      <c r="T500" s="4">
        <v>1</v>
      </c>
      <c r="U500" s="4">
        <v>1</v>
      </c>
      <c r="V500" s="5">
        <v>86633.39</v>
      </c>
      <c r="W500" s="58">
        <f t="shared" si="22"/>
        <v>47791.01634248034</v>
      </c>
    </row>
    <row r="501" spans="1:23">
      <c r="A501" s="3" t="s">
        <v>17</v>
      </c>
      <c r="B501" s="3" t="s">
        <v>18</v>
      </c>
      <c r="C501" s="3" t="s">
        <v>19</v>
      </c>
      <c r="D501" s="3" t="s">
        <v>20</v>
      </c>
      <c r="E501" s="3" t="s">
        <v>21</v>
      </c>
      <c r="F501" s="70" t="s">
        <v>487</v>
      </c>
      <c r="G501" s="3" t="s">
        <v>63</v>
      </c>
      <c r="H501" s="58" t="str">
        <f t="shared" si="23"/>
        <v>383</v>
      </c>
      <c r="I501" s="59">
        <f>_xlfn.XLOOKUP(H501,'A6.2-Rate Base RCND Plant'!C:C,'A6.2-Rate Base RCND Plant'!F:F,"ERROR")</f>
        <v>0.50413956378429226</v>
      </c>
      <c r="J501" s="3" t="s">
        <v>23</v>
      </c>
      <c r="K501" s="3" t="s">
        <v>24</v>
      </c>
      <c r="L501" s="3" t="s">
        <v>25</v>
      </c>
      <c r="M501" s="4">
        <v>2015</v>
      </c>
      <c r="N501" s="5">
        <v>127838.13</v>
      </c>
      <c r="O501" s="5"/>
      <c r="P501" s="5">
        <v>39729.019999999997</v>
      </c>
      <c r="Q501" s="58">
        <f t="shared" si="21"/>
        <v>88109.110000000015</v>
      </c>
      <c r="R501" s="3" t="s">
        <v>64</v>
      </c>
      <c r="S501" s="4">
        <v>954</v>
      </c>
      <c r="T501" s="4">
        <v>469</v>
      </c>
      <c r="U501" s="4">
        <v>2.0299999999999998</v>
      </c>
      <c r="V501" s="5">
        <v>260037.48</v>
      </c>
      <c r="W501" s="58">
        <f t="shared" si="22"/>
        <v>131095.18173476664</v>
      </c>
    </row>
    <row r="502" spans="1:23">
      <c r="A502" s="3" t="s">
        <v>17</v>
      </c>
      <c r="B502" s="3" t="s">
        <v>18</v>
      </c>
      <c r="C502" s="3" t="s">
        <v>19</v>
      </c>
      <c r="D502" s="3" t="s">
        <v>29</v>
      </c>
      <c r="E502" s="3" t="s">
        <v>21</v>
      </c>
      <c r="F502" s="70" t="s">
        <v>487</v>
      </c>
      <c r="G502" s="3" t="s">
        <v>57</v>
      </c>
      <c r="H502" s="58" t="str">
        <f t="shared" si="23"/>
        <v>396</v>
      </c>
      <c r="I502" s="59">
        <f>_xlfn.XLOOKUP(H502,'A6.2-Rate Base RCND Plant'!C:C,'A6.2-Rate Base RCND Plant'!F:F,"ERROR")</f>
        <v>0.54297473900690851</v>
      </c>
      <c r="J502" s="3" t="s">
        <v>23</v>
      </c>
      <c r="K502" s="3" t="s">
        <v>58</v>
      </c>
      <c r="L502" s="3" t="s">
        <v>59</v>
      </c>
      <c r="M502" s="4">
        <v>2013</v>
      </c>
      <c r="N502" s="5">
        <v>32740.880000000001</v>
      </c>
      <c r="O502" s="5"/>
      <c r="P502" s="5">
        <v>24236.84</v>
      </c>
      <c r="Q502" s="58">
        <f t="shared" si="21"/>
        <v>8504.0400000000009</v>
      </c>
      <c r="R502" s="3" t="s">
        <v>36</v>
      </c>
      <c r="S502" s="4">
        <v>1</v>
      </c>
      <c r="T502" s="4">
        <v>1</v>
      </c>
      <c r="U502" s="4">
        <v>1</v>
      </c>
      <c r="V502" s="5">
        <v>32740.880000000001</v>
      </c>
      <c r="W502" s="58">
        <f t="shared" si="22"/>
        <v>17777.470772856512</v>
      </c>
    </row>
    <row r="503" spans="1:23">
      <c r="A503" s="3" t="s">
        <v>17</v>
      </c>
      <c r="B503" s="3" t="s">
        <v>18</v>
      </c>
      <c r="C503" s="3" t="s">
        <v>19</v>
      </c>
      <c r="D503" s="3" t="s">
        <v>20</v>
      </c>
      <c r="E503" s="3" t="s">
        <v>21</v>
      </c>
      <c r="F503" s="70" t="s">
        <v>487</v>
      </c>
      <c r="G503" s="3" t="s">
        <v>63</v>
      </c>
      <c r="H503" s="58" t="str">
        <f t="shared" si="23"/>
        <v>383</v>
      </c>
      <c r="I503" s="59">
        <f>_xlfn.XLOOKUP(H503,'A6.2-Rate Base RCND Plant'!C:C,'A6.2-Rate Base RCND Plant'!F:F,"ERROR")</f>
        <v>0.50413956378429226</v>
      </c>
      <c r="J503" s="3" t="s">
        <v>23</v>
      </c>
      <c r="K503" s="3" t="s">
        <v>24</v>
      </c>
      <c r="L503" s="3" t="s">
        <v>25</v>
      </c>
      <c r="M503" s="4">
        <v>2010</v>
      </c>
      <c r="N503" s="5">
        <v>70425.36</v>
      </c>
      <c r="O503" s="5"/>
      <c r="P503" s="5">
        <v>31845.53</v>
      </c>
      <c r="Q503" s="58">
        <f t="shared" si="21"/>
        <v>38579.83</v>
      </c>
      <c r="R503" s="3" t="s">
        <v>64</v>
      </c>
      <c r="S503" s="4">
        <v>954</v>
      </c>
      <c r="T503" s="4">
        <v>414</v>
      </c>
      <c r="U503" s="4">
        <v>2.2999999999999998</v>
      </c>
      <c r="V503" s="5">
        <v>162284.53</v>
      </c>
      <c r="W503" s="58">
        <f t="shared" si="22"/>
        <v>81814.052163138884</v>
      </c>
    </row>
    <row r="504" spans="1:23">
      <c r="A504" s="3" t="s">
        <v>17</v>
      </c>
      <c r="B504" s="3" t="s">
        <v>18</v>
      </c>
      <c r="C504" s="3" t="s">
        <v>19</v>
      </c>
      <c r="D504" s="3" t="s">
        <v>20</v>
      </c>
      <c r="E504" s="3" t="s">
        <v>21</v>
      </c>
      <c r="F504" s="70" t="s">
        <v>487</v>
      </c>
      <c r="G504" s="3" t="s">
        <v>61</v>
      </c>
      <c r="H504" s="58" t="str">
        <f t="shared" si="23"/>
        <v>376</v>
      </c>
      <c r="I504" s="59">
        <f>_xlfn.XLOOKUP(H504,'A6.2-Rate Base RCND Plant'!C:C,'A6.2-Rate Base RCND Plant'!F:F,"ERROR")</f>
        <v>0.40359779215499247</v>
      </c>
      <c r="J504" s="3" t="s">
        <v>23</v>
      </c>
      <c r="K504" s="3" t="s">
        <v>24</v>
      </c>
      <c r="L504" s="3" t="s">
        <v>25</v>
      </c>
      <c r="M504" s="4">
        <v>2011</v>
      </c>
      <c r="N504" s="5">
        <v>2671569.81</v>
      </c>
      <c r="O504" s="5"/>
      <c r="P504" s="5">
        <v>845115.4</v>
      </c>
      <c r="Q504" s="58">
        <f t="shared" si="21"/>
        <v>1826454.4100000001</v>
      </c>
      <c r="R504" s="3" t="s">
        <v>62</v>
      </c>
      <c r="S504" s="4">
        <v>1688</v>
      </c>
      <c r="T504" s="4">
        <v>592</v>
      </c>
      <c r="U504" s="4">
        <v>2.85</v>
      </c>
      <c r="V504" s="5">
        <v>7617584.1900000004</v>
      </c>
      <c r="W504" s="58">
        <f t="shared" si="22"/>
        <v>3074440.1606387771</v>
      </c>
    </row>
    <row r="505" spans="1:23">
      <c r="A505" s="3" t="s">
        <v>17</v>
      </c>
      <c r="B505" s="3" t="s">
        <v>18</v>
      </c>
      <c r="C505" s="3" t="s">
        <v>19</v>
      </c>
      <c r="D505" s="3" t="s">
        <v>20</v>
      </c>
      <c r="E505" s="3" t="s">
        <v>21</v>
      </c>
      <c r="F505" s="70" t="s">
        <v>487</v>
      </c>
      <c r="G505" s="3" t="s">
        <v>61</v>
      </c>
      <c r="H505" s="58" t="str">
        <f t="shared" si="23"/>
        <v>376</v>
      </c>
      <c r="I505" s="59">
        <f>_xlfn.XLOOKUP(H505,'A6.2-Rate Base RCND Plant'!C:C,'A6.2-Rate Base RCND Plant'!F:F,"ERROR")</f>
        <v>0.40359779215499247</v>
      </c>
      <c r="J505" s="3" t="s">
        <v>23</v>
      </c>
      <c r="K505" s="3" t="s">
        <v>24</v>
      </c>
      <c r="L505" s="3" t="s">
        <v>25</v>
      </c>
      <c r="M505" s="4">
        <v>2010</v>
      </c>
      <c r="N505" s="5">
        <v>3861469.27</v>
      </c>
      <c r="O505" s="5"/>
      <c r="P505" s="5">
        <v>1314247.24</v>
      </c>
      <c r="Q505" s="58">
        <f t="shared" si="21"/>
        <v>2547222.0300000003</v>
      </c>
      <c r="R505" s="3" t="s">
        <v>62</v>
      </c>
      <c r="S505" s="4">
        <v>1688</v>
      </c>
      <c r="T505" s="4">
        <v>599</v>
      </c>
      <c r="U505" s="4">
        <v>2.82</v>
      </c>
      <c r="V505" s="5">
        <v>10881736.439999999</v>
      </c>
      <c r="W505" s="58">
        <f t="shared" si="22"/>
        <v>4391844.8019965272</v>
      </c>
    </row>
    <row r="506" spans="1:23">
      <c r="A506" s="3" t="s">
        <v>17</v>
      </c>
      <c r="B506" s="3" t="s">
        <v>18</v>
      </c>
      <c r="C506" s="3" t="s">
        <v>19</v>
      </c>
      <c r="D506" s="3" t="s">
        <v>20</v>
      </c>
      <c r="E506" s="3" t="s">
        <v>21</v>
      </c>
      <c r="F506" s="70" t="s">
        <v>487</v>
      </c>
      <c r="G506" s="3" t="s">
        <v>46</v>
      </c>
      <c r="H506" s="58" t="str">
        <f t="shared" si="23"/>
        <v>380</v>
      </c>
      <c r="I506" s="59">
        <f>_xlfn.XLOOKUP(H506,'A6.2-Rate Base RCND Plant'!C:C,'A6.2-Rate Base RCND Plant'!F:F,"ERROR")</f>
        <v>0.41926855566498139</v>
      </c>
      <c r="J506" s="3" t="s">
        <v>23</v>
      </c>
      <c r="K506" s="3" t="s">
        <v>24</v>
      </c>
      <c r="L506" s="3" t="s">
        <v>25</v>
      </c>
      <c r="M506" s="4">
        <v>2011</v>
      </c>
      <c r="N506" s="5">
        <v>3701592.11</v>
      </c>
      <c r="O506" s="5"/>
      <c r="P506" s="5">
        <v>1716382.85</v>
      </c>
      <c r="Q506" s="58">
        <f t="shared" si="21"/>
        <v>1985209.2599999998</v>
      </c>
      <c r="R506" s="3" t="s">
        <v>47</v>
      </c>
      <c r="S506" s="4">
        <v>1036</v>
      </c>
      <c r="T506" s="4">
        <v>528</v>
      </c>
      <c r="U506" s="4">
        <v>1.96</v>
      </c>
      <c r="V506" s="5">
        <v>7262972.4000000004</v>
      </c>
      <c r="W506" s="58">
        <f t="shared" si="22"/>
        <v>3045135.9479826237</v>
      </c>
    </row>
    <row r="507" spans="1:23">
      <c r="A507" s="3" t="s">
        <v>17</v>
      </c>
      <c r="B507" s="3" t="s">
        <v>18</v>
      </c>
      <c r="C507" s="3" t="s">
        <v>19</v>
      </c>
      <c r="D507" s="3" t="s">
        <v>20</v>
      </c>
      <c r="E507" s="3" t="s">
        <v>21</v>
      </c>
      <c r="F507" s="70" t="s">
        <v>487</v>
      </c>
      <c r="G507" s="3" t="s">
        <v>46</v>
      </c>
      <c r="H507" s="58" t="str">
        <f t="shared" si="23"/>
        <v>380</v>
      </c>
      <c r="I507" s="59">
        <f>_xlfn.XLOOKUP(H507,'A6.2-Rate Base RCND Plant'!C:C,'A6.2-Rate Base RCND Plant'!F:F,"ERROR")</f>
        <v>0.41926855566498139</v>
      </c>
      <c r="J507" s="3" t="s">
        <v>23</v>
      </c>
      <c r="K507" s="3" t="s">
        <v>24</v>
      </c>
      <c r="L507" s="3" t="s">
        <v>25</v>
      </c>
      <c r="M507" s="4">
        <v>2003</v>
      </c>
      <c r="N507" s="5">
        <v>3862797.58</v>
      </c>
      <c r="O507" s="5"/>
      <c r="P507" s="5">
        <v>2858154.67</v>
      </c>
      <c r="Q507" s="58">
        <f t="shared" si="21"/>
        <v>1004642.9100000001</v>
      </c>
      <c r="R507" s="3" t="s">
        <v>47</v>
      </c>
      <c r="S507" s="4">
        <v>1036</v>
      </c>
      <c r="T507" s="4">
        <v>342</v>
      </c>
      <c r="U507" s="4">
        <v>3.03</v>
      </c>
      <c r="V507" s="5">
        <v>11701340.039999999</v>
      </c>
      <c r="W507" s="58">
        <f t="shared" si="22"/>
        <v>4906003.9379156148</v>
      </c>
    </row>
    <row r="508" spans="1:23">
      <c r="A508" s="3" t="s">
        <v>17</v>
      </c>
      <c r="B508" s="3" t="s">
        <v>18</v>
      </c>
      <c r="C508" s="3" t="s">
        <v>19</v>
      </c>
      <c r="D508" s="3" t="s">
        <v>20</v>
      </c>
      <c r="E508" s="3" t="s">
        <v>21</v>
      </c>
      <c r="F508" s="70" t="s">
        <v>487</v>
      </c>
      <c r="G508" s="3" t="s">
        <v>39</v>
      </c>
      <c r="H508" s="58" t="str">
        <f t="shared" si="23"/>
        <v>378</v>
      </c>
      <c r="I508" s="59">
        <f>_xlfn.XLOOKUP(H508,'A6.2-Rate Base RCND Plant'!C:C,'A6.2-Rate Base RCND Plant'!F:F,"ERROR")</f>
        <v>0.46834496815577242</v>
      </c>
      <c r="J508" s="3" t="s">
        <v>23</v>
      </c>
      <c r="K508" s="3" t="s">
        <v>24</v>
      </c>
      <c r="L508" s="3" t="s">
        <v>25</v>
      </c>
      <c r="M508" s="4">
        <v>2011</v>
      </c>
      <c r="N508" s="5">
        <v>14818.27</v>
      </c>
      <c r="O508" s="5"/>
      <c r="P508" s="5">
        <v>5684.36</v>
      </c>
      <c r="Q508" s="58">
        <f t="shared" si="21"/>
        <v>9133.91</v>
      </c>
      <c r="R508" s="3" t="s">
        <v>40</v>
      </c>
      <c r="S508" s="4">
        <v>1184</v>
      </c>
      <c r="T508" s="4">
        <v>621</v>
      </c>
      <c r="U508" s="4">
        <v>1.91</v>
      </c>
      <c r="V508" s="5">
        <v>28252.55</v>
      </c>
      <c r="W508" s="58">
        <f t="shared" si="22"/>
        <v>13231.939630069368</v>
      </c>
    </row>
    <row r="509" spans="1:23">
      <c r="A509" s="3" t="s">
        <v>17</v>
      </c>
      <c r="B509" s="3" t="s">
        <v>18</v>
      </c>
      <c r="C509" s="3" t="s">
        <v>19</v>
      </c>
      <c r="D509" s="3" t="s">
        <v>20</v>
      </c>
      <c r="E509" s="3" t="s">
        <v>21</v>
      </c>
      <c r="F509" s="70" t="s">
        <v>487</v>
      </c>
      <c r="G509" s="3" t="s">
        <v>61</v>
      </c>
      <c r="H509" s="58" t="str">
        <f t="shared" si="23"/>
        <v>376</v>
      </c>
      <c r="I509" s="59">
        <f>_xlfn.XLOOKUP(H509,'A6.2-Rate Base RCND Plant'!C:C,'A6.2-Rate Base RCND Plant'!F:F,"ERROR")</f>
        <v>0.40359779215499247</v>
      </c>
      <c r="J509" s="3" t="s">
        <v>23</v>
      </c>
      <c r="K509" s="3" t="s">
        <v>24</v>
      </c>
      <c r="L509" s="3" t="s">
        <v>25</v>
      </c>
      <c r="M509" s="4">
        <v>2009</v>
      </c>
      <c r="N509" s="5">
        <v>6282916.9100000001</v>
      </c>
      <c r="O509" s="5"/>
      <c r="P509" s="5">
        <v>2289739.33</v>
      </c>
      <c r="Q509" s="58">
        <f t="shared" si="21"/>
        <v>3993177.58</v>
      </c>
      <c r="R509" s="3" t="s">
        <v>62</v>
      </c>
      <c r="S509" s="4">
        <v>1688</v>
      </c>
      <c r="T509" s="4">
        <v>569</v>
      </c>
      <c r="U509" s="4">
        <v>2.97</v>
      </c>
      <c r="V509" s="5">
        <v>18638952.100000001</v>
      </c>
      <c r="W509" s="58">
        <f t="shared" si="22"/>
        <v>7522639.915642661</v>
      </c>
    </row>
    <row r="510" spans="1:23">
      <c r="A510" s="3" t="s">
        <v>17</v>
      </c>
      <c r="B510" s="3" t="s">
        <v>18</v>
      </c>
      <c r="C510" s="3" t="s">
        <v>19</v>
      </c>
      <c r="D510" s="3" t="s">
        <v>20</v>
      </c>
      <c r="E510" s="3" t="s">
        <v>21</v>
      </c>
      <c r="F510" s="70" t="s">
        <v>487</v>
      </c>
      <c r="G510" s="3" t="s">
        <v>39</v>
      </c>
      <c r="H510" s="58" t="str">
        <f t="shared" si="23"/>
        <v>378</v>
      </c>
      <c r="I510" s="59">
        <f>_xlfn.XLOOKUP(H510,'A6.2-Rate Base RCND Plant'!C:C,'A6.2-Rate Base RCND Plant'!F:F,"ERROR")</f>
        <v>0.46834496815577242</v>
      </c>
      <c r="J510" s="3" t="s">
        <v>23</v>
      </c>
      <c r="K510" s="3" t="s">
        <v>24</v>
      </c>
      <c r="L510" s="3" t="s">
        <v>25</v>
      </c>
      <c r="M510" s="4">
        <v>2012</v>
      </c>
      <c r="N510" s="5">
        <v>117792.34</v>
      </c>
      <c r="O510" s="5"/>
      <c r="P510" s="5">
        <v>41781.78</v>
      </c>
      <c r="Q510" s="58">
        <f t="shared" si="21"/>
        <v>76010.559999999998</v>
      </c>
      <c r="R510" s="3" t="s">
        <v>40</v>
      </c>
      <c r="S510" s="4">
        <v>1184</v>
      </c>
      <c r="T510" s="4">
        <v>672</v>
      </c>
      <c r="U510" s="4">
        <v>1.76</v>
      </c>
      <c r="V510" s="5">
        <v>207538.88</v>
      </c>
      <c r="W510" s="58">
        <f t="shared" si="22"/>
        <v>97199.790144684681</v>
      </c>
    </row>
    <row r="511" spans="1:23">
      <c r="A511" s="3" t="s">
        <v>17</v>
      </c>
      <c r="B511" s="3" t="s">
        <v>18</v>
      </c>
      <c r="C511" s="3" t="s">
        <v>19</v>
      </c>
      <c r="D511" s="3" t="s">
        <v>29</v>
      </c>
      <c r="E511" s="3" t="s">
        <v>21</v>
      </c>
      <c r="F511" s="70" t="s">
        <v>487</v>
      </c>
      <c r="G511" s="3" t="s">
        <v>87</v>
      </c>
      <c r="H511" s="58" t="str">
        <f t="shared" si="23"/>
        <v>398</v>
      </c>
      <c r="I511" s="59">
        <f>_xlfn.XLOOKUP(H511,'A6.2-Rate Base RCND Plant'!C:C,'A6.2-Rate Base RCND Plant'!F:F,"ERROR")</f>
        <v>0.24374129646131953</v>
      </c>
      <c r="J511" s="3" t="s">
        <v>23</v>
      </c>
      <c r="K511" s="3" t="s">
        <v>31</v>
      </c>
      <c r="L511" s="3" t="s">
        <v>32</v>
      </c>
      <c r="M511" s="4">
        <v>2011</v>
      </c>
      <c r="N511" s="5">
        <v>1761.85</v>
      </c>
      <c r="O511" s="5"/>
      <c r="P511" s="5">
        <v>957.51</v>
      </c>
      <c r="Q511" s="58">
        <f t="shared" si="21"/>
        <v>804.33999999999992</v>
      </c>
      <c r="R511" s="3" t="s">
        <v>36</v>
      </c>
      <c r="S511" s="4">
        <v>1</v>
      </c>
      <c r="T511" s="4">
        <v>1</v>
      </c>
      <c r="U511" s="4">
        <v>1</v>
      </c>
      <c r="V511" s="5">
        <v>1761.85</v>
      </c>
      <c r="W511" s="58">
        <f t="shared" si="22"/>
        <v>429.43560317037583</v>
      </c>
    </row>
    <row r="512" spans="1:23">
      <c r="A512" s="3" t="s">
        <v>17</v>
      </c>
      <c r="B512" s="3" t="s">
        <v>18</v>
      </c>
      <c r="C512" s="3" t="s">
        <v>19</v>
      </c>
      <c r="D512" s="3" t="s">
        <v>20</v>
      </c>
      <c r="E512" s="3" t="s">
        <v>21</v>
      </c>
      <c r="F512" s="70" t="s">
        <v>487</v>
      </c>
      <c r="G512" s="3" t="s">
        <v>80</v>
      </c>
      <c r="H512" s="58" t="str">
        <f t="shared" si="23"/>
        <v>385</v>
      </c>
      <c r="I512" s="59">
        <f>_xlfn.XLOOKUP(H512,'A6.2-Rate Base RCND Plant'!C:C,'A6.2-Rate Base RCND Plant'!F:F,"ERROR")</f>
        <v>0.39278890683516676</v>
      </c>
      <c r="J512" s="3" t="s">
        <v>23</v>
      </c>
      <c r="K512" s="3" t="s">
        <v>24</v>
      </c>
      <c r="L512" s="3" t="s">
        <v>25</v>
      </c>
      <c r="M512" s="4">
        <v>2006</v>
      </c>
      <c r="N512" s="5">
        <v>84653.89</v>
      </c>
      <c r="O512" s="5"/>
      <c r="P512" s="5">
        <v>51027.61</v>
      </c>
      <c r="Q512" s="58">
        <f t="shared" si="21"/>
        <v>33626.28</v>
      </c>
      <c r="R512" s="3" t="s">
        <v>36</v>
      </c>
      <c r="S512" s="4">
        <v>1</v>
      </c>
      <c r="T512" s="4">
        <v>1</v>
      </c>
      <c r="U512" s="4">
        <v>1</v>
      </c>
      <c r="V512" s="5">
        <v>84653.89</v>
      </c>
      <c r="W512" s="58">
        <f t="shared" si="22"/>
        <v>33251.108912444455</v>
      </c>
    </row>
    <row r="513" spans="1:23">
      <c r="A513" s="3" t="s">
        <v>17</v>
      </c>
      <c r="B513" s="3" t="s">
        <v>18</v>
      </c>
      <c r="C513" s="3" t="s">
        <v>19</v>
      </c>
      <c r="D513" s="3" t="s">
        <v>20</v>
      </c>
      <c r="E513" s="3" t="s">
        <v>21</v>
      </c>
      <c r="F513" s="70" t="s">
        <v>487</v>
      </c>
      <c r="G513" s="3" t="s">
        <v>61</v>
      </c>
      <c r="H513" s="58" t="str">
        <f t="shared" si="23"/>
        <v>376</v>
      </c>
      <c r="I513" s="59">
        <f>_xlfn.XLOOKUP(H513,'A6.2-Rate Base RCND Plant'!C:C,'A6.2-Rate Base RCND Plant'!F:F,"ERROR")</f>
        <v>0.40359779215499247</v>
      </c>
      <c r="J513" s="3" t="s">
        <v>23</v>
      </c>
      <c r="K513" s="3" t="s">
        <v>24</v>
      </c>
      <c r="L513" s="3" t="s">
        <v>25</v>
      </c>
      <c r="M513" s="4">
        <v>2008</v>
      </c>
      <c r="N513" s="5">
        <v>10758065.199999999</v>
      </c>
      <c r="O513" s="5"/>
      <c r="P513" s="5">
        <v>4179981.63</v>
      </c>
      <c r="Q513" s="58">
        <f t="shared" si="21"/>
        <v>6578083.5699999994</v>
      </c>
      <c r="R513" s="3" t="s">
        <v>62</v>
      </c>
      <c r="S513" s="4">
        <v>1688</v>
      </c>
      <c r="T513" s="4">
        <v>509</v>
      </c>
      <c r="U513" s="4">
        <v>3.32</v>
      </c>
      <c r="V513" s="5">
        <v>35677041.369999997</v>
      </c>
      <c r="W513" s="58">
        <f t="shared" si="22"/>
        <v>14399175.127554327</v>
      </c>
    </row>
    <row r="514" spans="1:23">
      <c r="A514" s="3" t="s">
        <v>17</v>
      </c>
      <c r="B514" s="3" t="s">
        <v>18</v>
      </c>
      <c r="C514" s="3" t="s">
        <v>19</v>
      </c>
      <c r="D514" s="3" t="s">
        <v>20</v>
      </c>
      <c r="E514" s="3" t="s">
        <v>21</v>
      </c>
      <c r="F514" s="70" t="s">
        <v>487</v>
      </c>
      <c r="G514" s="3" t="s">
        <v>80</v>
      </c>
      <c r="H514" s="58" t="str">
        <f t="shared" si="23"/>
        <v>385</v>
      </c>
      <c r="I514" s="59">
        <f>_xlfn.XLOOKUP(H514,'A6.2-Rate Base RCND Plant'!C:C,'A6.2-Rate Base RCND Plant'!F:F,"ERROR")</f>
        <v>0.39278890683516676</v>
      </c>
      <c r="J514" s="3" t="s">
        <v>23</v>
      </c>
      <c r="K514" s="3" t="s">
        <v>24</v>
      </c>
      <c r="L514" s="3" t="s">
        <v>25</v>
      </c>
      <c r="M514" s="4">
        <v>2003</v>
      </c>
      <c r="N514" s="5">
        <v>32872.83</v>
      </c>
      <c r="O514" s="5"/>
      <c r="P514" s="5">
        <v>22643.88</v>
      </c>
      <c r="Q514" s="58">
        <f t="shared" ref="Q514:Q577" si="24">N514-P514</f>
        <v>10228.950000000001</v>
      </c>
      <c r="R514" s="3" t="s">
        <v>36</v>
      </c>
      <c r="S514" s="4">
        <v>1</v>
      </c>
      <c r="T514" s="4">
        <v>1</v>
      </c>
      <c r="U514" s="4">
        <v>1</v>
      </c>
      <c r="V514" s="5">
        <v>32872.83</v>
      </c>
      <c r="W514" s="58">
        <f t="shared" ref="W514:W577" si="25">I514*V514</f>
        <v>12912.082960278276</v>
      </c>
    </row>
    <row r="515" spans="1:23">
      <c r="A515" s="3" t="s">
        <v>17</v>
      </c>
      <c r="B515" s="3" t="s">
        <v>18</v>
      </c>
      <c r="C515" s="3" t="s">
        <v>19</v>
      </c>
      <c r="D515" s="3" t="s">
        <v>29</v>
      </c>
      <c r="E515" s="3" t="s">
        <v>21</v>
      </c>
      <c r="F515" s="70" t="s">
        <v>487</v>
      </c>
      <c r="G515" s="3" t="s">
        <v>30</v>
      </c>
      <c r="H515" s="58" t="str">
        <f t="shared" ref="H515:H578" si="26">MID(G515,2,3)</f>
        <v>390</v>
      </c>
      <c r="I515" s="59">
        <f>_xlfn.XLOOKUP(H515,'A6.2-Rate Base RCND Plant'!C:C,'A6.2-Rate Base RCND Plant'!F:F,"ERROR")</f>
        <v>0.24904501540006124</v>
      </c>
      <c r="J515" s="3" t="s">
        <v>23</v>
      </c>
      <c r="K515" s="3" t="s">
        <v>49</v>
      </c>
      <c r="L515" s="3" t="s">
        <v>50</v>
      </c>
      <c r="M515" s="4">
        <v>2014</v>
      </c>
      <c r="N515" s="5">
        <v>3931.48</v>
      </c>
      <c r="O515" s="5"/>
      <c r="P515" s="5">
        <v>1757.19</v>
      </c>
      <c r="Q515" s="58">
        <f t="shared" si="24"/>
        <v>2174.29</v>
      </c>
      <c r="R515" s="3" t="s">
        <v>33</v>
      </c>
      <c r="S515" s="4">
        <v>675</v>
      </c>
      <c r="T515" s="4">
        <v>460</v>
      </c>
      <c r="U515" s="4">
        <v>1.47</v>
      </c>
      <c r="V515" s="5">
        <v>5769.02</v>
      </c>
      <c r="W515" s="58">
        <f t="shared" si="25"/>
        <v>1436.7456747432614</v>
      </c>
    </row>
    <row r="516" spans="1:23">
      <c r="A516" s="3" t="s">
        <v>17</v>
      </c>
      <c r="B516" s="3" t="s">
        <v>18</v>
      </c>
      <c r="C516" s="3" t="s">
        <v>19</v>
      </c>
      <c r="D516" s="3" t="s">
        <v>29</v>
      </c>
      <c r="E516" s="3" t="s">
        <v>21</v>
      </c>
      <c r="F516" s="70" t="s">
        <v>487</v>
      </c>
      <c r="G516" s="3" t="s">
        <v>30</v>
      </c>
      <c r="H516" s="58" t="str">
        <f t="shared" si="26"/>
        <v>390</v>
      </c>
      <c r="I516" s="59">
        <f>_xlfn.XLOOKUP(H516,'A6.2-Rate Base RCND Plant'!C:C,'A6.2-Rate Base RCND Plant'!F:F,"ERROR")</f>
        <v>0.24904501540006124</v>
      </c>
      <c r="J516" s="3" t="s">
        <v>23</v>
      </c>
      <c r="K516" s="3" t="s">
        <v>58</v>
      </c>
      <c r="L516" s="3" t="s">
        <v>59</v>
      </c>
      <c r="M516" s="4">
        <v>2013</v>
      </c>
      <c r="N516" s="5">
        <v>18474.21</v>
      </c>
      <c r="O516" s="5"/>
      <c r="P516" s="5">
        <v>5417.71</v>
      </c>
      <c r="Q516" s="58">
        <f t="shared" si="24"/>
        <v>13056.5</v>
      </c>
      <c r="R516" s="3" t="s">
        <v>33</v>
      </c>
      <c r="S516" s="4">
        <v>675</v>
      </c>
      <c r="T516" s="4">
        <v>449</v>
      </c>
      <c r="U516" s="4">
        <v>1.5</v>
      </c>
      <c r="V516" s="5">
        <v>27773.03</v>
      </c>
      <c r="W516" s="58">
        <f t="shared" si="25"/>
        <v>6916.7346840563623</v>
      </c>
    </row>
    <row r="517" spans="1:23">
      <c r="A517" s="3" t="s">
        <v>17</v>
      </c>
      <c r="B517" s="3" t="s">
        <v>18</v>
      </c>
      <c r="C517" s="3" t="s">
        <v>19</v>
      </c>
      <c r="D517" s="3" t="s">
        <v>29</v>
      </c>
      <c r="E517" s="3" t="s">
        <v>21</v>
      </c>
      <c r="F517" s="70" t="s">
        <v>487</v>
      </c>
      <c r="G517" s="3" t="s">
        <v>34</v>
      </c>
      <c r="H517" s="58" t="str">
        <f t="shared" si="26"/>
        <v>392</v>
      </c>
      <c r="I517" s="59">
        <f>_xlfn.XLOOKUP(H517,'A6.2-Rate Base RCND Plant'!C:C,'A6.2-Rate Base RCND Plant'!F:F,"ERROR")</f>
        <v>0.43183290679129122</v>
      </c>
      <c r="J517" s="3" t="s">
        <v>54</v>
      </c>
      <c r="K517" s="3" t="s">
        <v>24</v>
      </c>
      <c r="L517" s="3" t="s">
        <v>25</v>
      </c>
      <c r="M517" s="4">
        <v>2015</v>
      </c>
      <c r="N517" s="5">
        <v>34218.300000000003</v>
      </c>
      <c r="O517" s="5"/>
      <c r="P517" s="5">
        <v>34218.300000000003</v>
      </c>
      <c r="Q517" s="58">
        <f t="shared" si="24"/>
        <v>0</v>
      </c>
      <c r="R517" s="3" t="s">
        <v>36</v>
      </c>
      <c r="S517" s="4">
        <v>1</v>
      </c>
      <c r="T517" s="4">
        <v>1</v>
      </c>
      <c r="U517" s="4">
        <v>1</v>
      </c>
      <c r="V517" s="5">
        <v>34218.300000000003</v>
      </c>
      <c r="W517" s="58">
        <f t="shared" si="25"/>
        <v>14776.587954456441</v>
      </c>
    </row>
    <row r="518" spans="1:23">
      <c r="A518" s="3" t="s">
        <v>17</v>
      </c>
      <c r="B518" s="3" t="s">
        <v>18</v>
      </c>
      <c r="C518" s="3" t="s">
        <v>19</v>
      </c>
      <c r="D518" s="3" t="s">
        <v>97</v>
      </c>
      <c r="E518" s="3" t="s">
        <v>21</v>
      </c>
      <c r="F518" s="70" t="s">
        <v>487</v>
      </c>
      <c r="G518" s="3" t="s">
        <v>98</v>
      </c>
      <c r="H518" s="58" t="str">
        <f t="shared" si="26"/>
        <v>302</v>
      </c>
      <c r="I518" s="59">
        <f>_xlfn.XLOOKUP(H518,'A6.2-Rate Base RCND Plant'!C:C,'A6.2-Rate Base RCND Plant'!F:F,"ERROR")</f>
        <v>0.18080879826634541</v>
      </c>
      <c r="J518" s="3" t="s">
        <v>23</v>
      </c>
      <c r="K518" s="3" t="s">
        <v>24</v>
      </c>
      <c r="L518" s="3" t="s">
        <v>25</v>
      </c>
      <c r="M518" s="4">
        <v>2014</v>
      </c>
      <c r="N518" s="5">
        <v>4570.4799999999996</v>
      </c>
      <c r="O518" s="5"/>
      <c r="P518" s="5">
        <v>753.29</v>
      </c>
      <c r="Q518" s="58">
        <f t="shared" si="24"/>
        <v>3817.1899999999996</v>
      </c>
      <c r="R518" s="3" t="s">
        <v>36</v>
      </c>
      <c r="S518" s="4">
        <v>1</v>
      </c>
      <c r="T518" s="4">
        <v>1</v>
      </c>
      <c r="U518" s="4">
        <v>1</v>
      </c>
      <c r="V518" s="5">
        <v>4570.4799999999996</v>
      </c>
      <c r="W518" s="58">
        <f t="shared" si="25"/>
        <v>826.38299630036624</v>
      </c>
    </row>
    <row r="519" spans="1:23">
      <c r="A519" s="3" t="s">
        <v>17</v>
      </c>
      <c r="B519" s="3" t="s">
        <v>18</v>
      </c>
      <c r="C519" s="3" t="s">
        <v>19</v>
      </c>
      <c r="D519" s="3" t="s">
        <v>20</v>
      </c>
      <c r="E519" s="3" t="s">
        <v>21</v>
      </c>
      <c r="F519" s="70" t="s">
        <v>487</v>
      </c>
      <c r="G519" s="3" t="s">
        <v>61</v>
      </c>
      <c r="H519" s="58" t="str">
        <f t="shared" si="26"/>
        <v>376</v>
      </c>
      <c r="I519" s="59">
        <f>_xlfn.XLOOKUP(H519,'A6.2-Rate Base RCND Plant'!C:C,'A6.2-Rate Base RCND Plant'!F:F,"ERROR")</f>
        <v>0.40359779215499247</v>
      </c>
      <c r="J519" s="3" t="s">
        <v>23</v>
      </c>
      <c r="K519" s="3" t="s">
        <v>24</v>
      </c>
      <c r="L519" s="3" t="s">
        <v>25</v>
      </c>
      <c r="M519" s="4">
        <v>1974</v>
      </c>
      <c r="N519" s="5">
        <v>410442.75</v>
      </c>
      <c r="O519" s="5"/>
      <c r="P519" s="5">
        <v>384573.76</v>
      </c>
      <c r="Q519" s="58">
        <f t="shared" si="24"/>
        <v>25868.989999999991</v>
      </c>
      <c r="R519" s="3" t="s">
        <v>62</v>
      </c>
      <c r="S519" s="4">
        <v>1688</v>
      </c>
      <c r="T519" s="4">
        <v>142</v>
      </c>
      <c r="U519" s="4">
        <v>11.89</v>
      </c>
      <c r="V519" s="5">
        <v>4879065.93</v>
      </c>
      <c r="W519" s="58">
        <f t="shared" si="25"/>
        <v>1969180.2371266449</v>
      </c>
    </row>
    <row r="520" spans="1:23">
      <c r="A520" s="3" t="s">
        <v>17</v>
      </c>
      <c r="B520" s="3" t="s">
        <v>18</v>
      </c>
      <c r="C520" s="3" t="s">
        <v>19</v>
      </c>
      <c r="D520" s="3" t="s">
        <v>20</v>
      </c>
      <c r="E520" s="3" t="s">
        <v>21</v>
      </c>
      <c r="F520" s="70" t="s">
        <v>487</v>
      </c>
      <c r="G520" s="3" t="s">
        <v>61</v>
      </c>
      <c r="H520" s="58" t="str">
        <f t="shared" si="26"/>
        <v>376</v>
      </c>
      <c r="I520" s="59">
        <f>_xlfn.XLOOKUP(H520,'A6.2-Rate Base RCND Plant'!C:C,'A6.2-Rate Base RCND Plant'!F:F,"ERROR")</f>
        <v>0.40359779215499247</v>
      </c>
      <c r="J520" s="3" t="s">
        <v>23</v>
      </c>
      <c r="K520" s="3" t="s">
        <v>24</v>
      </c>
      <c r="L520" s="3" t="s">
        <v>25</v>
      </c>
      <c r="M520" s="4">
        <v>1986</v>
      </c>
      <c r="N520" s="5">
        <v>921627.56</v>
      </c>
      <c r="O520" s="5"/>
      <c r="P520" s="5">
        <v>759310.19</v>
      </c>
      <c r="Q520" s="58">
        <f t="shared" si="24"/>
        <v>162317.37000000011</v>
      </c>
      <c r="R520" s="3" t="s">
        <v>62</v>
      </c>
      <c r="S520" s="4">
        <v>1688</v>
      </c>
      <c r="T520" s="4">
        <v>242</v>
      </c>
      <c r="U520" s="4">
        <v>6.98</v>
      </c>
      <c r="V520" s="5">
        <v>6428542.6500000004</v>
      </c>
      <c r="W520" s="58">
        <f t="shared" si="25"/>
        <v>2594545.6203142046</v>
      </c>
    </row>
    <row r="521" spans="1:23">
      <c r="A521" s="3" t="s">
        <v>17</v>
      </c>
      <c r="B521" s="3" t="s">
        <v>18</v>
      </c>
      <c r="C521" s="3" t="s">
        <v>19</v>
      </c>
      <c r="D521" s="3" t="s">
        <v>20</v>
      </c>
      <c r="E521" s="3" t="s">
        <v>21</v>
      </c>
      <c r="F521" s="70" t="s">
        <v>487</v>
      </c>
      <c r="G521" s="3" t="s">
        <v>61</v>
      </c>
      <c r="H521" s="58" t="str">
        <f t="shared" si="26"/>
        <v>376</v>
      </c>
      <c r="I521" s="59">
        <f>_xlfn.XLOOKUP(H521,'A6.2-Rate Base RCND Plant'!C:C,'A6.2-Rate Base RCND Plant'!F:F,"ERROR")</f>
        <v>0.40359779215499247</v>
      </c>
      <c r="J521" s="3" t="s">
        <v>23</v>
      </c>
      <c r="K521" s="3" t="s">
        <v>24</v>
      </c>
      <c r="L521" s="3" t="s">
        <v>25</v>
      </c>
      <c r="M521" s="4">
        <v>1991</v>
      </c>
      <c r="N521" s="5">
        <v>570578.35</v>
      </c>
      <c r="O521" s="5"/>
      <c r="P521" s="5">
        <v>427944.16</v>
      </c>
      <c r="Q521" s="58">
        <f t="shared" si="24"/>
        <v>142634.19</v>
      </c>
      <c r="R521" s="3" t="s">
        <v>62</v>
      </c>
      <c r="S521" s="4">
        <v>1688</v>
      </c>
      <c r="T521" s="4">
        <v>279</v>
      </c>
      <c r="U521" s="4">
        <v>6.05</v>
      </c>
      <c r="V521" s="5">
        <v>3452101.27</v>
      </c>
      <c r="W521" s="58">
        <f t="shared" si="25"/>
        <v>1393260.4508674457</v>
      </c>
    </row>
    <row r="522" spans="1:23">
      <c r="A522" s="3" t="s">
        <v>17</v>
      </c>
      <c r="B522" s="3" t="s">
        <v>18</v>
      </c>
      <c r="C522" s="3" t="s">
        <v>19</v>
      </c>
      <c r="D522" s="3" t="s">
        <v>20</v>
      </c>
      <c r="E522" s="3" t="s">
        <v>21</v>
      </c>
      <c r="F522" s="70" t="s">
        <v>487</v>
      </c>
      <c r="G522" s="3" t="s">
        <v>61</v>
      </c>
      <c r="H522" s="58" t="str">
        <f t="shared" si="26"/>
        <v>376</v>
      </c>
      <c r="I522" s="59">
        <f>_xlfn.XLOOKUP(H522,'A6.2-Rate Base RCND Plant'!C:C,'A6.2-Rate Base RCND Plant'!F:F,"ERROR")</f>
        <v>0.40359779215499247</v>
      </c>
      <c r="J522" s="3" t="s">
        <v>23</v>
      </c>
      <c r="K522" s="3" t="s">
        <v>24</v>
      </c>
      <c r="L522" s="3" t="s">
        <v>25</v>
      </c>
      <c r="M522" s="4">
        <v>2001</v>
      </c>
      <c r="N522" s="5">
        <v>11266871.48</v>
      </c>
      <c r="O522" s="5"/>
      <c r="P522" s="5">
        <v>6230274.2199999997</v>
      </c>
      <c r="Q522" s="58">
        <f t="shared" si="24"/>
        <v>5036597.2600000007</v>
      </c>
      <c r="R522" s="3" t="s">
        <v>62</v>
      </c>
      <c r="S522" s="4">
        <v>1688</v>
      </c>
      <c r="T522" s="4">
        <v>317</v>
      </c>
      <c r="U522" s="4">
        <v>5.32</v>
      </c>
      <c r="V522" s="5">
        <v>59995202.079999998</v>
      </c>
      <c r="W522" s="58">
        <f t="shared" si="25"/>
        <v>24213931.099380612</v>
      </c>
    </row>
    <row r="523" spans="1:23">
      <c r="A523" s="3" t="s">
        <v>17</v>
      </c>
      <c r="B523" s="3" t="s">
        <v>18</v>
      </c>
      <c r="C523" s="3" t="s">
        <v>19</v>
      </c>
      <c r="D523" s="3" t="s">
        <v>20</v>
      </c>
      <c r="E523" s="3" t="s">
        <v>21</v>
      </c>
      <c r="F523" s="70" t="s">
        <v>487</v>
      </c>
      <c r="G523" s="3" t="s">
        <v>55</v>
      </c>
      <c r="H523" s="58" t="str">
        <f t="shared" si="26"/>
        <v>379</v>
      </c>
      <c r="I523" s="59">
        <f>_xlfn.XLOOKUP(H523,'A6.2-Rate Base RCND Plant'!C:C,'A6.2-Rate Base RCND Plant'!F:F,"ERROR")</f>
        <v>0.3380707986361931</v>
      </c>
      <c r="J523" s="3" t="s">
        <v>23</v>
      </c>
      <c r="K523" s="3" t="s">
        <v>24</v>
      </c>
      <c r="L523" s="3" t="s">
        <v>25</v>
      </c>
      <c r="M523" s="4">
        <v>2002</v>
      </c>
      <c r="N523" s="5">
        <v>113589.53</v>
      </c>
      <c r="O523" s="5"/>
      <c r="P523" s="5">
        <v>46095.53</v>
      </c>
      <c r="Q523" s="58">
        <f t="shared" si="24"/>
        <v>67494</v>
      </c>
      <c r="R523" s="3" t="s">
        <v>56</v>
      </c>
      <c r="S523" s="4">
        <v>1223</v>
      </c>
      <c r="T523" s="4">
        <v>365</v>
      </c>
      <c r="U523" s="4">
        <v>3.35</v>
      </c>
      <c r="V523" s="5">
        <v>380602.73</v>
      </c>
      <c r="W523" s="58">
        <f t="shared" si="25"/>
        <v>128670.66889421537</v>
      </c>
    </row>
    <row r="524" spans="1:23">
      <c r="A524" s="3" t="s">
        <v>17</v>
      </c>
      <c r="B524" s="3" t="s">
        <v>18</v>
      </c>
      <c r="C524" s="3" t="s">
        <v>19</v>
      </c>
      <c r="D524" s="3" t="s">
        <v>20</v>
      </c>
      <c r="E524" s="3" t="s">
        <v>21</v>
      </c>
      <c r="F524" s="70" t="s">
        <v>487</v>
      </c>
      <c r="G524" s="3" t="s">
        <v>46</v>
      </c>
      <c r="H524" s="58" t="str">
        <f t="shared" si="26"/>
        <v>380</v>
      </c>
      <c r="I524" s="59">
        <f>_xlfn.XLOOKUP(H524,'A6.2-Rate Base RCND Plant'!C:C,'A6.2-Rate Base RCND Plant'!F:F,"ERROR")</f>
        <v>0.41926855566498139</v>
      </c>
      <c r="J524" s="3" t="s">
        <v>23</v>
      </c>
      <c r="K524" s="3" t="s">
        <v>24</v>
      </c>
      <c r="L524" s="3" t="s">
        <v>25</v>
      </c>
      <c r="M524" s="4">
        <v>2008</v>
      </c>
      <c r="N524" s="5">
        <v>3465225.41</v>
      </c>
      <c r="O524" s="5"/>
      <c r="P524" s="5">
        <v>1995776.44</v>
      </c>
      <c r="Q524" s="58">
        <f t="shared" si="24"/>
        <v>1469448.9700000002</v>
      </c>
      <c r="R524" s="3" t="s">
        <v>47</v>
      </c>
      <c r="S524" s="4">
        <v>1036</v>
      </c>
      <c r="T524" s="4">
        <v>487</v>
      </c>
      <c r="U524" s="4">
        <v>2.13</v>
      </c>
      <c r="V524" s="5">
        <v>7371608.8799999999</v>
      </c>
      <c r="W524" s="58">
        <f t="shared" si="25"/>
        <v>3090683.8080447512</v>
      </c>
    </row>
    <row r="525" spans="1:23">
      <c r="A525" s="3" t="s">
        <v>17</v>
      </c>
      <c r="B525" s="3" t="s">
        <v>18</v>
      </c>
      <c r="C525" s="3" t="s">
        <v>19</v>
      </c>
      <c r="D525" s="3" t="s">
        <v>20</v>
      </c>
      <c r="E525" s="3" t="s">
        <v>21</v>
      </c>
      <c r="F525" s="70" t="s">
        <v>487</v>
      </c>
      <c r="G525" s="3" t="s">
        <v>46</v>
      </c>
      <c r="H525" s="58" t="str">
        <f t="shared" si="26"/>
        <v>380</v>
      </c>
      <c r="I525" s="59">
        <f>_xlfn.XLOOKUP(H525,'A6.2-Rate Base RCND Plant'!C:C,'A6.2-Rate Base RCND Plant'!F:F,"ERROR")</f>
        <v>0.41926855566498139</v>
      </c>
      <c r="J525" s="3" t="s">
        <v>23</v>
      </c>
      <c r="K525" s="3" t="s">
        <v>24</v>
      </c>
      <c r="L525" s="3" t="s">
        <v>25</v>
      </c>
      <c r="M525" s="4">
        <v>1984</v>
      </c>
      <c r="N525" s="5">
        <v>208703</v>
      </c>
      <c r="O525" s="5"/>
      <c r="P525" s="5">
        <v>206032.97</v>
      </c>
      <c r="Q525" s="58">
        <f t="shared" si="24"/>
        <v>2670.0299999999988</v>
      </c>
      <c r="R525" s="3" t="s">
        <v>47</v>
      </c>
      <c r="S525" s="4">
        <v>1036</v>
      </c>
      <c r="T525" s="4">
        <v>237</v>
      </c>
      <c r="U525" s="4">
        <v>4.37</v>
      </c>
      <c r="V525" s="5">
        <v>912305.1</v>
      </c>
      <c r="W525" s="58">
        <f t="shared" si="25"/>
        <v>382500.8416027964</v>
      </c>
    </row>
    <row r="526" spans="1:23">
      <c r="A526" s="3" t="s">
        <v>17</v>
      </c>
      <c r="B526" s="3" t="s">
        <v>18</v>
      </c>
      <c r="C526" s="3" t="s">
        <v>19</v>
      </c>
      <c r="D526" s="3" t="s">
        <v>20</v>
      </c>
      <c r="E526" s="3" t="s">
        <v>21</v>
      </c>
      <c r="F526" s="70" t="s">
        <v>487</v>
      </c>
      <c r="G526" s="3" t="s">
        <v>46</v>
      </c>
      <c r="H526" s="58" t="str">
        <f t="shared" si="26"/>
        <v>380</v>
      </c>
      <c r="I526" s="59">
        <f>_xlfn.XLOOKUP(H526,'A6.2-Rate Base RCND Plant'!C:C,'A6.2-Rate Base RCND Plant'!F:F,"ERROR")</f>
        <v>0.41926855566498139</v>
      </c>
      <c r="J526" s="3" t="s">
        <v>23</v>
      </c>
      <c r="K526" s="3" t="s">
        <v>24</v>
      </c>
      <c r="L526" s="3" t="s">
        <v>25</v>
      </c>
      <c r="M526" s="4">
        <v>1991</v>
      </c>
      <c r="N526" s="5">
        <v>544959.23</v>
      </c>
      <c r="O526" s="5"/>
      <c r="P526" s="5">
        <v>518826.9</v>
      </c>
      <c r="Q526" s="58">
        <f t="shared" si="24"/>
        <v>26132.329999999958</v>
      </c>
      <c r="R526" s="3" t="s">
        <v>47</v>
      </c>
      <c r="S526" s="4">
        <v>1036</v>
      </c>
      <c r="T526" s="4">
        <v>272</v>
      </c>
      <c r="U526" s="4">
        <v>3.81</v>
      </c>
      <c r="V526" s="5">
        <v>2075653.54</v>
      </c>
      <c r="W526" s="58">
        <f t="shared" si="25"/>
        <v>870256.26177670574</v>
      </c>
    </row>
    <row r="527" spans="1:23">
      <c r="A527" s="3" t="s">
        <v>17</v>
      </c>
      <c r="B527" s="3" t="s">
        <v>18</v>
      </c>
      <c r="C527" s="3" t="s">
        <v>19</v>
      </c>
      <c r="D527" s="3" t="s">
        <v>20</v>
      </c>
      <c r="E527" s="3" t="s">
        <v>21</v>
      </c>
      <c r="F527" s="70" t="s">
        <v>487</v>
      </c>
      <c r="G527" s="3" t="s">
        <v>46</v>
      </c>
      <c r="H527" s="58" t="str">
        <f t="shared" si="26"/>
        <v>380</v>
      </c>
      <c r="I527" s="59">
        <f>_xlfn.XLOOKUP(H527,'A6.2-Rate Base RCND Plant'!C:C,'A6.2-Rate Base RCND Plant'!F:F,"ERROR")</f>
        <v>0.41926855566498139</v>
      </c>
      <c r="J527" s="3" t="s">
        <v>23</v>
      </c>
      <c r="K527" s="3" t="s">
        <v>24</v>
      </c>
      <c r="L527" s="3" t="s">
        <v>25</v>
      </c>
      <c r="M527" s="4">
        <v>1968</v>
      </c>
      <c r="N527" s="5">
        <v>28278.35</v>
      </c>
      <c r="O527" s="5"/>
      <c r="P527" s="5">
        <v>28270.38</v>
      </c>
      <c r="Q527" s="58">
        <f t="shared" si="24"/>
        <v>7.9699999999975262</v>
      </c>
      <c r="R527" s="3" t="s">
        <v>47</v>
      </c>
      <c r="S527" s="4">
        <v>1036</v>
      </c>
      <c r="T527" s="4">
        <v>72</v>
      </c>
      <c r="U527" s="4">
        <v>14.39</v>
      </c>
      <c r="V527" s="5">
        <v>406894.04</v>
      </c>
      <c r="W527" s="58">
        <f t="shared" si="25"/>
        <v>170597.87645948917</v>
      </c>
    </row>
    <row r="528" spans="1:23">
      <c r="A528" s="3" t="s">
        <v>17</v>
      </c>
      <c r="B528" s="3" t="s">
        <v>18</v>
      </c>
      <c r="C528" s="3" t="s">
        <v>19</v>
      </c>
      <c r="D528" s="3" t="s">
        <v>20</v>
      </c>
      <c r="E528" s="3" t="s">
        <v>21</v>
      </c>
      <c r="F528" s="70" t="s">
        <v>487</v>
      </c>
      <c r="G528" s="3" t="s">
        <v>46</v>
      </c>
      <c r="H528" s="58" t="str">
        <f t="shared" si="26"/>
        <v>380</v>
      </c>
      <c r="I528" s="59">
        <f>_xlfn.XLOOKUP(H528,'A6.2-Rate Base RCND Plant'!C:C,'A6.2-Rate Base RCND Plant'!F:F,"ERROR")</f>
        <v>0.41926855566498139</v>
      </c>
      <c r="J528" s="3" t="s">
        <v>23</v>
      </c>
      <c r="K528" s="3" t="s">
        <v>24</v>
      </c>
      <c r="L528" s="3" t="s">
        <v>25</v>
      </c>
      <c r="M528" s="4">
        <v>1977</v>
      </c>
      <c r="N528" s="5">
        <v>8700.34</v>
      </c>
      <c r="O528" s="5"/>
      <c r="P528" s="5">
        <v>8676.59</v>
      </c>
      <c r="Q528" s="58">
        <f t="shared" si="24"/>
        <v>23.75</v>
      </c>
      <c r="R528" s="3" t="s">
        <v>47</v>
      </c>
      <c r="S528" s="4">
        <v>1036</v>
      </c>
      <c r="T528" s="4">
        <v>149</v>
      </c>
      <c r="U528" s="4">
        <v>6.95</v>
      </c>
      <c r="V528" s="5">
        <v>60493.64</v>
      </c>
      <c r="W528" s="58">
        <f t="shared" si="25"/>
        <v>25363.081069717344</v>
      </c>
    </row>
    <row r="529" spans="1:23">
      <c r="A529" s="3" t="s">
        <v>17</v>
      </c>
      <c r="B529" s="3" t="s">
        <v>18</v>
      </c>
      <c r="C529" s="3" t="s">
        <v>19</v>
      </c>
      <c r="D529" s="3" t="s">
        <v>20</v>
      </c>
      <c r="E529" s="3" t="s">
        <v>21</v>
      </c>
      <c r="F529" s="70" t="s">
        <v>487</v>
      </c>
      <c r="G529" s="3" t="s">
        <v>61</v>
      </c>
      <c r="H529" s="58" t="str">
        <f t="shared" si="26"/>
        <v>376</v>
      </c>
      <c r="I529" s="59">
        <f>_xlfn.XLOOKUP(H529,'A6.2-Rate Base RCND Plant'!C:C,'A6.2-Rate Base RCND Plant'!F:F,"ERROR")</f>
        <v>0.40359779215499247</v>
      </c>
      <c r="J529" s="3" t="s">
        <v>23</v>
      </c>
      <c r="K529" s="3" t="s">
        <v>24</v>
      </c>
      <c r="L529" s="3" t="s">
        <v>25</v>
      </c>
      <c r="M529" s="4">
        <v>1977</v>
      </c>
      <c r="N529" s="5">
        <v>122482.17</v>
      </c>
      <c r="O529" s="5"/>
      <c r="P529" s="5">
        <v>112193.68</v>
      </c>
      <c r="Q529" s="58">
        <f t="shared" si="24"/>
        <v>10288.490000000005</v>
      </c>
      <c r="R529" s="3" t="s">
        <v>62</v>
      </c>
      <c r="S529" s="4">
        <v>1688</v>
      </c>
      <c r="T529" s="4">
        <v>168</v>
      </c>
      <c r="U529" s="4">
        <v>10.050000000000001</v>
      </c>
      <c r="V529" s="5">
        <v>1230654.18</v>
      </c>
      <c r="W529" s="58">
        <f t="shared" si="25"/>
        <v>496689.30995431269</v>
      </c>
    </row>
    <row r="530" spans="1:23">
      <c r="A530" s="3" t="s">
        <v>17</v>
      </c>
      <c r="B530" s="3" t="s">
        <v>18</v>
      </c>
      <c r="C530" s="3" t="s">
        <v>19</v>
      </c>
      <c r="D530" s="3" t="s">
        <v>20</v>
      </c>
      <c r="E530" s="3" t="s">
        <v>21</v>
      </c>
      <c r="F530" s="70" t="s">
        <v>487</v>
      </c>
      <c r="G530" s="3" t="s">
        <v>61</v>
      </c>
      <c r="H530" s="58" t="str">
        <f t="shared" si="26"/>
        <v>376</v>
      </c>
      <c r="I530" s="59">
        <f>_xlfn.XLOOKUP(H530,'A6.2-Rate Base RCND Plant'!C:C,'A6.2-Rate Base RCND Plant'!F:F,"ERROR")</f>
        <v>0.40359779215499247</v>
      </c>
      <c r="J530" s="3" t="s">
        <v>23</v>
      </c>
      <c r="K530" s="3" t="s">
        <v>24</v>
      </c>
      <c r="L530" s="3" t="s">
        <v>25</v>
      </c>
      <c r="M530" s="4">
        <v>1981</v>
      </c>
      <c r="N530" s="5">
        <v>631091</v>
      </c>
      <c r="O530" s="5"/>
      <c r="P530" s="5">
        <v>555974.21</v>
      </c>
      <c r="Q530" s="58">
        <f t="shared" si="24"/>
        <v>75116.790000000037</v>
      </c>
      <c r="R530" s="3" t="s">
        <v>62</v>
      </c>
      <c r="S530" s="4">
        <v>1688</v>
      </c>
      <c r="T530" s="4">
        <v>221</v>
      </c>
      <c r="U530" s="4">
        <v>7.64</v>
      </c>
      <c r="V530" s="5">
        <v>4820278.7699999996</v>
      </c>
      <c r="W530" s="58">
        <f t="shared" si="25"/>
        <v>1945453.8691435826</v>
      </c>
    </row>
    <row r="531" spans="1:23">
      <c r="A531" s="3" t="s">
        <v>17</v>
      </c>
      <c r="B531" s="3" t="s">
        <v>18</v>
      </c>
      <c r="C531" s="3" t="s">
        <v>19</v>
      </c>
      <c r="D531" s="3" t="s">
        <v>20</v>
      </c>
      <c r="E531" s="3" t="s">
        <v>21</v>
      </c>
      <c r="F531" s="70" t="s">
        <v>487</v>
      </c>
      <c r="G531" s="3" t="s">
        <v>63</v>
      </c>
      <c r="H531" s="58" t="str">
        <f t="shared" si="26"/>
        <v>383</v>
      </c>
      <c r="I531" s="59">
        <f>_xlfn.XLOOKUP(H531,'A6.2-Rate Base RCND Plant'!C:C,'A6.2-Rate Base RCND Plant'!F:F,"ERROR")</f>
        <v>0.50413956378429226</v>
      </c>
      <c r="J531" s="3" t="s">
        <v>23</v>
      </c>
      <c r="K531" s="3" t="s">
        <v>24</v>
      </c>
      <c r="L531" s="3" t="s">
        <v>25</v>
      </c>
      <c r="M531" s="4">
        <v>1952</v>
      </c>
      <c r="N531" s="5">
        <v>121.85</v>
      </c>
      <c r="O531" s="5"/>
      <c r="P531" s="5">
        <v>121.85</v>
      </c>
      <c r="Q531" s="58">
        <f t="shared" si="24"/>
        <v>0</v>
      </c>
      <c r="R531" s="3" t="s">
        <v>64</v>
      </c>
      <c r="S531" s="4">
        <v>954</v>
      </c>
      <c r="T531" s="4">
        <v>74</v>
      </c>
      <c r="U531" s="4">
        <v>12.89</v>
      </c>
      <c r="V531" s="5">
        <v>1570.88</v>
      </c>
      <c r="W531" s="58">
        <f t="shared" si="25"/>
        <v>791.9427579574691</v>
      </c>
    </row>
    <row r="532" spans="1:23">
      <c r="A532" s="3" t="s">
        <v>17</v>
      </c>
      <c r="B532" s="3" t="s">
        <v>18</v>
      </c>
      <c r="C532" s="3" t="s">
        <v>19</v>
      </c>
      <c r="D532" s="3" t="s">
        <v>20</v>
      </c>
      <c r="E532" s="3" t="s">
        <v>21</v>
      </c>
      <c r="F532" s="70" t="s">
        <v>487</v>
      </c>
      <c r="G532" s="3" t="s">
        <v>55</v>
      </c>
      <c r="H532" s="58" t="str">
        <f t="shared" si="26"/>
        <v>379</v>
      </c>
      <c r="I532" s="59">
        <f>_xlfn.XLOOKUP(H532,'A6.2-Rate Base RCND Plant'!C:C,'A6.2-Rate Base RCND Plant'!F:F,"ERROR")</f>
        <v>0.3380707986361931</v>
      </c>
      <c r="J532" s="3" t="s">
        <v>23</v>
      </c>
      <c r="K532" s="3" t="s">
        <v>24</v>
      </c>
      <c r="L532" s="3" t="s">
        <v>25</v>
      </c>
      <c r="M532" s="4">
        <v>1995</v>
      </c>
      <c r="N532" s="5">
        <v>349391.42</v>
      </c>
      <c r="O532" s="5"/>
      <c r="P532" s="5">
        <v>177428.98</v>
      </c>
      <c r="Q532" s="58">
        <f t="shared" si="24"/>
        <v>171962.43999999997</v>
      </c>
      <c r="R532" s="3" t="s">
        <v>56</v>
      </c>
      <c r="S532" s="4">
        <v>1223</v>
      </c>
      <c r="T532" s="4">
        <v>311</v>
      </c>
      <c r="U532" s="4">
        <v>3.93</v>
      </c>
      <c r="V532" s="5">
        <v>1373973.33</v>
      </c>
      <c r="W532" s="58">
        <f t="shared" si="25"/>
        <v>464500.26097792975</v>
      </c>
    </row>
    <row r="533" spans="1:23">
      <c r="A533" s="3" t="s">
        <v>17</v>
      </c>
      <c r="B533" s="3" t="s">
        <v>18</v>
      </c>
      <c r="C533" s="3" t="s">
        <v>19</v>
      </c>
      <c r="D533" s="3" t="s">
        <v>20</v>
      </c>
      <c r="E533" s="3" t="s">
        <v>21</v>
      </c>
      <c r="F533" s="70" t="s">
        <v>487</v>
      </c>
      <c r="G533" s="3" t="s">
        <v>55</v>
      </c>
      <c r="H533" s="58" t="str">
        <f t="shared" si="26"/>
        <v>379</v>
      </c>
      <c r="I533" s="59">
        <f>_xlfn.XLOOKUP(H533,'A6.2-Rate Base RCND Plant'!C:C,'A6.2-Rate Base RCND Plant'!F:F,"ERROR")</f>
        <v>0.3380707986361931</v>
      </c>
      <c r="J533" s="3" t="s">
        <v>23</v>
      </c>
      <c r="K533" s="3" t="s">
        <v>24</v>
      </c>
      <c r="L533" s="3" t="s">
        <v>25</v>
      </c>
      <c r="M533" s="4">
        <v>2004</v>
      </c>
      <c r="N533" s="5">
        <v>155682.81</v>
      </c>
      <c r="O533" s="5"/>
      <c r="P533" s="5">
        <v>58384.86</v>
      </c>
      <c r="Q533" s="58">
        <f t="shared" si="24"/>
        <v>97297.95</v>
      </c>
      <c r="R533" s="3" t="s">
        <v>56</v>
      </c>
      <c r="S533" s="4">
        <v>1223</v>
      </c>
      <c r="T533" s="4">
        <v>412</v>
      </c>
      <c r="U533" s="4">
        <v>2.97</v>
      </c>
      <c r="V533" s="5">
        <v>462136.11</v>
      </c>
      <c r="W533" s="58">
        <f t="shared" si="25"/>
        <v>156234.72378632359</v>
      </c>
    </row>
    <row r="534" spans="1:23">
      <c r="A534" s="3" t="s">
        <v>17</v>
      </c>
      <c r="B534" s="3" t="s">
        <v>18</v>
      </c>
      <c r="C534" s="3" t="s">
        <v>19</v>
      </c>
      <c r="D534" s="3" t="s">
        <v>20</v>
      </c>
      <c r="E534" s="3" t="s">
        <v>21</v>
      </c>
      <c r="F534" s="70" t="s">
        <v>487</v>
      </c>
      <c r="G534" s="3" t="s">
        <v>63</v>
      </c>
      <c r="H534" s="58" t="str">
        <f t="shared" si="26"/>
        <v>383</v>
      </c>
      <c r="I534" s="59">
        <f>_xlfn.XLOOKUP(H534,'A6.2-Rate Base RCND Plant'!C:C,'A6.2-Rate Base RCND Plant'!F:F,"ERROR")</f>
        <v>0.50413956378429226</v>
      </c>
      <c r="J534" s="3" t="s">
        <v>23</v>
      </c>
      <c r="K534" s="3" t="s">
        <v>24</v>
      </c>
      <c r="L534" s="3" t="s">
        <v>25</v>
      </c>
      <c r="M534" s="4">
        <v>1999</v>
      </c>
      <c r="N534" s="5">
        <v>51638.43</v>
      </c>
      <c r="O534" s="5"/>
      <c r="P534" s="5">
        <v>38485.03</v>
      </c>
      <c r="Q534" s="58">
        <f t="shared" si="24"/>
        <v>13153.400000000001</v>
      </c>
      <c r="R534" s="3" t="s">
        <v>64</v>
      </c>
      <c r="S534" s="4">
        <v>954</v>
      </c>
      <c r="T534" s="4">
        <v>304</v>
      </c>
      <c r="U534" s="4">
        <v>3.14</v>
      </c>
      <c r="V534" s="5">
        <v>162049.54999999999</v>
      </c>
      <c r="W534" s="58">
        <f t="shared" si="25"/>
        <v>81695.589448440849</v>
      </c>
    </row>
    <row r="535" spans="1:23">
      <c r="A535" s="3" t="s">
        <v>17</v>
      </c>
      <c r="B535" s="3" t="s">
        <v>18</v>
      </c>
      <c r="C535" s="3" t="s">
        <v>19</v>
      </c>
      <c r="D535" s="3" t="s">
        <v>20</v>
      </c>
      <c r="E535" s="3" t="s">
        <v>21</v>
      </c>
      <c r="F535" s="70" t="s">
        <v>487</v>
      </c>
      <c r="G535" s="3" t="s">
        <v>61</v>
      </c>
      <c r="H535" s="58" t="str">
        <f t="shared" si="26"/>
        <v>376</v>
      </c>
      <c r="I535" s="59">
        <f>_xlfn.XLOOKUP(H535,'A6.2-Rate Base RCND Plant'!C:C,'A6.2-Rate Base RCND Plant'!F:F,"ERROR")</f>
        <v>0.40359779215499247</v>
      </c>
      <c r="J535" s="3" t="s">
        <v>23</v>
      </c>
      <c r="K535" s="3" t="s">
        <v>24</v>
      </c>
      <c r="L535" s="3" t="s">
        <v>25</v>
      </c>
      <c r="M535" s="4">
        <v>1968</v>
      </c>
      <c r="N535" s="5">
        <v>50229.42</v>
      </c>
      <c r="O535" s="5"/>
      <c r="P535" s="5">
        <v>48536.13</v>
      </c>
      <c r="Q535" s="58">
        <f t="shared" si="24"/>
        <v>1693.2900000000009</v>
      </c>
      <c r="R535" s="3" t="s">
        <v>62</v>
      </c>
      <c r="S535" s="4">
        <v>1688</v>
      </c>
      <c r="T535" s="4">
        <v>89</v>
      </c>
      <c r="U535" s="4">
        <v>18.97</v>
      </c>
      <c r="V535" s="5">
        <v>952665.85</v>
      </c>
      <c r="W535" s="58">
        <f t="shared" si="25"/>
        <v>384493.8337214592</v>
      </c>
    </row>
    <row r="536" spans="1:23">
      <c r="A536" s="3" t="s">
        <v>17</v>
      </c>
      <c r="B536" s="3" t="s">
        <v>18</v>
      </c>
      <c r="C536" s="3" t="s">
        <v>19</v>
      </c>
      <c r="D536" s="3" t="s">
        <v>20</v>
      </c>
      <c r="E536" s="3" t="s">
        <v>21</v>
      </c>
      <c r="F536" s="70" t="s">
        <v>487</v>
      </c>
      <c r="G536" s="3" t="s">
        <v>39</v>
      </c>
      <c r="H536" s="58" t="str">
        <f t="shared" si="26"/>
        <v>378</v>
      </c>
      <c r="I536" s="59">
        <f>_xlfn.XLOOKUP(H536,'A6.2-Rate Base RCND Plant'!C:C,'A6.2-Rate Base RCND Plant'!F:F,"ERROR")</f>
        <v>0.46834496815577242</v>
      </c>
      <c r="J536" s="3" t="s">
        <v>23</v>
      </c>
      <c r="K536" s="3" t="s">
        <v>24</v>
      </c>
      <c r="L536" s="3" t="s">
        <v>25</v>
      </c>
      <c r="M536" s="4">
        <v>1976</v>
      </c>
      <c r="N536" s="5">
        <v>49799.6</v>
      </c>
      <c r="O536" s="5"/>
      <c r="P536" s="5">
        <v>47912.73</v>
      </c>
      <c r="Q536" s="58">
        <f t="shared" si="24"/>
        <v>1886.8699999999953</v>
      </c>
      <c r="R536" s="3" t="s">
        <v>40</v>
      </c>
      <c r="S536" s="4">
        <v>1184</v>
      </c>
      <c r="T536" s="4">
        <v>148</v>
      </c>
      <c r="U536" s="4">
        <v>8</v>
      </c>
      <c r="V536" s="5">
        <v>398396.8</v>
      </c>
      <c r="W536" s="58">
        <f t="shared" si="25"/>
        <v>186587.13660936162</v>
      </c>
    </row>
    <row r="537" spans="1:23">
      <c r="A537" s="3" t="s">
        <v>17</v>
      </c>
      <c r="B537" s="3" t="s">
        <v>18</v>
      </c>
      <c r="C537" s="3" t="s">
        <v>19</v>
      </c>
      <c r="D537" s="3" t="s">
        <v>20</v>
      </c>
      <c r="E537" s="3" t="s">
        <v>21</v>
      </c>
      <c r="F537" s="70" t="s">
        <v>487</v>
      </c>
      <c r="G537" s="3" t="s">
        <v>39</v>
      </c>
      <c r="H537" s="58" t="str">
        <f t="shared" si="26"/>
        <v>378</v>
      </c>
      <c r="I537" s="59">
        <f>_xlfn.XLOOKUP(H537,'A6.2-Rate Base RCND Plant'!C:C,'A6.2-Rate Base RCND Plant'!F:F,"ERROR")</f>
        <v>0.46834496815577242</v>
      </c>
      <c r="J537" s="3" t="s">
        <v>23</v>
      </c>
      <c r="K537" s="3" t="s">
        <v>24</v>
      </c>
      <c r="L537" s="3" t="s">
        <v>25</v>
      </c>
      <c r="M537" s="4">
        <v>1975</v>
      </c>
      <c r="N537" s="5">
        <v>51609.96</v>
      </c>
      <c r="O537" s="5"/>
      <c r="P537" s="5">
        <v>49836.45</v>
      </c>
      <c r="Q537" s="58">
        <f t="shared" si="24"/>
        <v>1773.510000000002</v>
      </c>
      <c r="R537" s="3" t="s">
        <v>40</v>
      </c>
      <c r="S537" s="4">
        <v>1184</v>
      </c>
      <c r="T537" s="4">
        <v>135</v>
      </c>
      <c r="U537" s="4">
        <v>8.77</v>
      </c>
      <c r="V537" s="5">
        <v>452638.46</v>
      </c>
      <c r="W537" s="58">
        <f t="shared" si="25"/>
        <v>211990.94513477787</v>
      </c>
    </row>
    <row r="538" spans="1:23">
      <c r="A538" s="3" t="s">
        <v>17</v>
      </c>
      <c r="B538" s="3" t="s">
        <v>18</v>
      </c>
      <c r="C538" s="3" t="s">
        <v>19</v>
      </c>
      <c r="D538" s="3" t="s">
        <v>20</v>
      </c>
      <c r="E538" s="3" t="s">
        <v>21</v>
      </c>
      <c r="F538" s="70" t="s">
        <v>487</v>
      </c>
      <c r="G538" s="3" t="s">
        <v>39</v>
      </c>
      <c r="H538" s="58" t="str">
        <f t="shared" si="26"/>
        <v>378</v>
      </c>
      <c r="I538" s="59">
        <f>_xlfn.XLOOKUP(H538,'A6.2-Rate Base RCND Plant'!C:C,'A6.2-Rate Base RCND Plant'!F:F,"ERROR")</f>
        <v>0.46834496815577242</v>
      </c>
      <c r="J538" s="3" t="s">
        <v>23</v>
      </c>
      <c r="K538" s="3" t="s">
        <v>24</v>
      </c>
      <c r="L538" s="3" t="s">
        <v>25</v>
      </c>
      <c r="M538" s="4">
        <v>1968</v>
      </c>
      <c r="N538" s="5">
        <v>4926.8500000000004</v>
      </c>
      <c r="O538" s="5"/>
      <c r="P538" s="5">
        <v>4838.82</v>
      </c>
      <c r="Q538" s="58">
        <f t="shared" si="24"/>
        <v>88.030000000000655</v>
      </c>
      <c r="R538" s="3" t="s">
        <v>40</v>
      </c>
      <c r="S538" s="4">
        <v>1184</v>
      </c>
      <c r="T538" s="4">
        <v>73</v>
      </c>
      <c r="U538" s="4">
        <v>16.22</v>
      </c>
      <c r="V538" s="5">
        <v>79909.460000000006</v>
      </c>
      <c r="W538" s="58">
        <f t="shared" si="25"/>
        <v>37425.193499044974</v>
      </c>
    </row>
    <row r="539" spans="1:23">
      <c r="A539" s="3" t="s">
        <v>17</v>
      </c>
      <c r="B539" s="3" t="s">
        <v>18</v>
      </c>
      <c r="C539" s="3" t="s">
        <v>19</v>
      </c>
      <c r="D539" s="3" t="s">
        <v>20</v>
      </c>
      <c r="E539" s="3" t="s">
        <v>21</v>
      </c>
      <c r="F539" s="70" t="s">
        <v>487</v>
      </c>
      <c r="G539" s="3" t="s">
        <v>39</v>
      </c>
      <c r="H539" s="58" t="str">
        <f t="shared" si="26"/>
        <v>378</v>
      </c>
      <c r="I539" s="59">
        <f>_xlfn.XLOOKUP(H539,'A6.2-Rate Base RCND Plant'!C:C,'A6.2-Rate Base RCND Plant'!F:F,"ERROR")</f>
        <v>0.46834496815577242</v>
      </c>
      <c r="J539" s="3" t="s">
        <v>23</v>
      </c>
      <c r="K539" s="3" t="s">
        <v>24</v>
      </c>
      <c r="L539" s="3" t="s">
        <v>25</v>
      </c>
      <c r="M539" s="4">
        <v>1971</v>
      </c>
      <c r="N539" s="5">
        <v>4531.3500000000004</v>
      </c>
      <c r="O539" s="5"/>
      <c r="P539" s="5">
        <v>4424.97</v>
      </c>
      <c r="Q539" s="58">
        <f t="shared" si="24"/>
        <v>106.38000000000011</v>
      </c>
      <c r="R539" s="3" t="s">
        <v>40</v>
      </c>
      <c r="S539" s="4">
        <v>1184</v>
      </c>
      <c r="T539" s="4">
        <v>90</v>
      </c>
      <c r="U539" s="4">
        <v>13.16</v>
      </c>
      <c r="V539" s="5">
        <v>59612.43</v>
      </c>
      <c r="W539" s="58">
        <f t="shared" si="25"/>
        <v>27919.181630038212</v>
      </c>
    </row>
    <row r="540" spans="1:23">
      <c r="A540" s="3" t="s">
        <v>17</v>
      </c>
      <c r="B540" s="3" t="s">
        <v>18</v>
      </c>
      <c r="C540" s="3" t="s">
        <v>19</v>
      </c>
      <c r="D540" s="3" t="s">
        <v>20</v>
      </c>
      <c r="E540" s="3" t="s">
        <v>21</v>
      </c>
      <c r="F540" s="70" t="s">
        <v>487</v>
      </c>
      <c r="G540" s="3" t="s">
        <v>55</v>
      </c>
      <c r="H540" s="58" t="str">
        <f t="shared" si="26"/>
        <v>379</v>
      </c>
      <c r="I540" s="59">
        <f>_xlfn.XLOOKUP(H540,'A6.2-Rate Base RCND Plant'!C:C,'A6.2-Rate Base RCND Plant'!F:F,"ERROR")</f>
        <v>0.3380707986361931</v>
      </c>
      <c r="J540" s="3" t="s">
        <v>23</v>
      </c>
      <c r="K540" s="3" t="s">
        <v>24</v>
      </c>
      <c r="L540" s="3" t="s">
        <v>25</v>
      </c>
      <c r="M540" s="4">
        <v>2003</v>
      </c>
      <c r="N540" s="5">
        <v>153849.99</v>
      </c>
      <c r="O540" s="5"/>
      <c r="P540" s="5">
        <v>60078.57</v>
      </c>
      <c r="Q540" s="58">
        <f t="shared" si="24"/>
        <v>93771.419999999984</v>
      </c>
      <c r="R540" s="3" t="s">
        <v>56</v>
      </c>
      <c r="S540" s="4">
        <v>1223</v>
      </c>
      <c r="T540" s="4">
        <v>358</v>
      </c>
      <c r="U540" s="4">
        <v>3.42</v>
      </c>
      <c r="V540" s="5">
        <v>525582.51</v>
      </c>
      <c r="W540" s="58">
        <f t="shared" si="25"/>
        <v>177684.09890491495</v>
      </c>
    </row>
    <row r="541" spans="1:23">
      <c r="A541" s="3" t="s">
        <v>17</v>
      </c>
      <c r="B541" s="3" t="s">
        <v>18</v>
      </c>
      <c r="C541" s="3" t="s">
        <v>19</v>
      </c>
      <c r="D541" s="3" t="s">
        <v>20</v>
      </c>
      <c r="E541" s="3" t="s">
        <v>21</v>
      </c>
      <c r="F541" s="70" t="s">
        <v>487</v>
      </c>
      <c r="G541" s="3" t="s">
        <v>63</v>
      </c>
      <c r="H541" s="58" t="str">
        <f t="shared" si="26"/>
        <v>383</v>
      </c>
      <c r="I541" s="59">
        <f>_xlfn.XLOOKUP(H541,'A6.2-Rate Base RCND Plant'!C:C,'A6.2-Rate Base RCND Plant'!F:F,"ERROR")</f>
        <v>0.50413956378429226</v>
      </c>
      <c r="J541" s="3" t="s">
        <v>23</v>
      </c>
      <c r="K541" s="3" t="s">
        <v>24</v>
      </c>
      <c r="L541" s="3" t="s">
        <v>25</v>
      </c>
      <c r="M541" s="4">
        <v>1990</v>
      </c>
      <c r="N541" s="5">
        <v>88261.759999999995</v>
      </c>
      <c r="O541" s="5"/>
      <c r="P541" s="5">
        <v>80115.149999999994</v>
      </c>
      <c r="Q541" s="58">
        <f t="shared" si="24"/>
        <v>8146.6100000000006</v>
      </c>
      <c r="R541" s="3" t="s">
        <v>64</v>
      </c>
      <c r="S541" s="4">
        <v>954</v>
      </c>
      <c r="T541" s="4">
        <v>270</v>
      </c>
      <c r="U541" s="4">
        <v>3.53</v>
      </c>
      <c r="V541" s="5">
        <v>311858.21999999997</v>
      </c>
      <c r="W541" s="58">
        <f t="shared" si="25"/>
        <v>157220.06699334583</v>
      </c>
    </row>
    <row r="542" spans="1:23">
      <c r="A542" s="3" t="s">
        <v>17</v>
      </c>
      <c r="B542" s="3" t="s">
        <v>18</v>
      </c>
      <c r="C542" s="3" t="s">
        <v>19</v>
      </c>
      <c r="D542" s="3" t="s">
        <v>20</v>
      </c>
      <c r="E542" s="3" t="s">
        <v>21</v>
      </c>
      <c r="F542" s="70" t="s">
        <v>487</v>
      </c>
      <c r="G542" s="3" t="s">
        <v>63</v>
      </c>
      <c r="H542" s="58" t="str">
        <f t="shared" si="26"/>
        <v>383</v>
      </c>
      <c r="I542" s="59">
        <f>_xlfn.XLOOKUP(H542,'A6.2-Rate Base RCND Plant'!C:C,'A6.2-Rate Base RCND Plant'!F:F,"ERROR")</f>
        <v>0.50413956378429226</v>
      </c>
      <c r="J542" s="3" t="s">
        <v>23</v>
      </c>
      <c r="K542" s="3" t="s">
        <v>24</v>
      </c>
      <c r="L542" s="3" t="s">
        <v>25</v>
      </c>
      <c r="M542" s="4">
        <v>1993</v>
      </c>
      <c r="N542" s="5">
        <v>167115.53</v>
      </c>
      <c r="O542" s="5"/>
      <c r="P542" s="5">
        <v>144704.45000000001</v>
      </c>
      <c r="Q542" s="58">
        <f t="shared" si="24"/>
        <v>22411.079999999987</v>
      </c>
      <c r="R542" s="3" t="s">
        <v>64</v>
      </c>
      <c r="S542" s="4">
        <v>954</v>
      </c>
      <c r="T542" s="4">
        <v>299</v>
      </c>
      <c r="U542" s="4">
        <v>3.19</v>
      </c>
      <c r="V542" s="5">
        <v>533204.73</v>
      </c>
      <c r="W542" s="58">
        <f t="shared" si="25"/>
        <v>268809.59998992132</v>
      </c>
    </row>
    <row r="543" spans="1:23">
      <c r="A543" s="3" t="s">
        <v>17</v>
      </c>
      <c r="B543" s="3" t="s">
        <v>18</v>
      </c>
      <c r="C543" s="3" t="s">
        <v>19</v>
      </c>
      <c r="D543" s="3" t="s">
        <v>20</v>
      </c>
      <c r="E543" s="3" t="s">
        <v>21</v>
      </c>
      <c r="F543" s="70" t="s">
        <v>487</v>
      </c>
      <c r="G543" s="3" t="s">
        <v>63</v>
      </c>
      <c r="H543" s="58" t="str">
        <f t="shared" si="26"/>
        <v>383</v>
      </c>
      <c r="I543" s="59">
        <f>_xlfn.XLOOKUP(H543,'A6.2-Rate Base RCND Plant'!C:C,'A6.2-Rate Base RCND Plant'!F:F,"ERROR")</f>
        <v>0.50413956378429226</v>
      </c>
      <c r="J543" s="3" t="s">
        <v>23</v>
      </c>
      <c r="K543" s="3" t="s">
        <v>24</v>
      </c>
      <c r="L543" s="3" t="s">
        <v>25</v>
      </c>
      <c r="M543" s="4">
        <v>1998</v>
      </c>
      <c r="N543" s="5">
        <v>147107.23000000001</v>
      </c>
      <c r="O543" s="5"/>
      <c r="P543" s="5">
        <v>113028.98</v>
      </c>
      <c r="Q543" s="58">
        <f t="shared" si="24"/>
        <v>34078.250000000015</v>
      </c>
      <c r="R543" s="3" t="s">
        <v>64</v>
      </c>
      <c r="S543" s="4">
        <v>954</v>
      </c>
      <c r="T543" s="4">
        <v>307</v>
      </c>
      <c r="U543" s="4">
        <v>3.11</v>
      </c>
      <c r="V543" s="5">
        <v>457134.52</v>
      </c>
      <c r="W543" s="58">
        <f t="shared" si="25"/>
        <v>230459.59750354182</v>
      </c>
    </row>
    <row r="544" spans="1:23">
      <c r="A544" s="3" t="s">
        <v>17</v>
      </c>
      <c r="B544" s="3" t="s">
        <v>18</v>
      </c>
      <c r="C544" s="3" t="s">
        <v>19</v>
      </c>
      <c r="D544" s="3" t="s">
        <v>20</v>
      </c>
      <c r="E544" s="3" t="s">
        <v>21</v>
      </c>
      <c r="F544" s="70" t="s">
        <v>487</v>
      </c>
      <c r="G544" s="3" t="s">
        <v>39</v>
      </c>
      <c r="H544" s="58" t="str">
        <f t="shared" si="26"/>
        <v>378</v>
      </c>
      <c r="I544" s="59">
        <f>_xlfn.XLOOKUP(H544,'A6.2-Rate Base RCND Plant'!C:C,'A6.2-Rate Base RCND Plant'!F:F,"ERROR")</f>
        <v>0.46834496815577242</v>
      </c>
      <c r="J544" s="3" t="s">
        <v>23</v>
      </c>
      <c r="K544" s="3" t="s">
        <v>24</v>
      </c>
      <c r="L544" s="3" t="s">
        <v>25</v>
      </c>
      <c r="M544" s="4">
        <v>1992</v>
      </c>
      <c r="N544" s="5">
        <v>104220.56</v>
      </c>
      <c r="O544" s="5"/>
      <c r="P544" s="5">
        <v>86090.11</v>
      </c>
      <c r="Q544" s="58">
        <f t="shared" si="24"/>
        <v>18130.449999999997</v>
      </c>
      <c r="R544" s="3" t="s">
        <v>40</v>
      </c>
      <c r="S544" s="4">
        <v>1184</v>
      </c>
      <c r="T544" s="4">
        <v>289</v>
      </c>
      <c r="U544" s="4">
        <v>4.0999999999999996</v>
      </c>
      <c r="V544" s="5">
        <v>426979.73</v>
      </c>
      <c r="W544" s="58">
        <f t="shared" si="25"/>
        <v>199973.8080500103</v>
      </c>
    </row>
    <row r="545" spans="1:23">
      <c r="A545" s="3" t="s">
        <v>17</v>
      </c>
      <c r="B545" s="3" t="s">
        <v>18</v>
      </c>
      <c r="C545" s="3" t="s">
        <v>19</v>
      </c>
      <c r="D545" s="3" t="s">
        <v>29</v>
      </c>
      <c r="E545" s="3" t="s">
        <v>21</v>
      </c>
      <c r="F545" s="70" t="s">
        <v>487</v>
      </c>
      <c r="G545" s="3" t="s">
        <v>60</v>
      </c>
      <c r="H545" s="58" t="str">
        <f t="shared" si="26"/>
        <v>394</v>
      </c>
      <c r="I545" s="59">
        <f>_xlfn.XLOOKUP(H545,'A6.2-Rate Base RCND Plant'!C:C,'A6.2-Rate Base RCND Plant'!F:F,"ERROR")</f>
        <v>0.34726061264282393</v>
      </c>
      <c r="J545" s="3" t="s">
        <v>23</v>
      </c>
      <c r="K545" s="3" t="s">
        <v>42</v>
      </c>
      <c r="L545" s="3" t="s">
        <v>83</v>
      </c>
      <c r="M545" s="4">
        <v>2011</v>
      </c>
      <c r="N545" s="5">
        <v>297.64</v>
      </c>
      <c r="O545" s="5"/>
      <c r="P545" s="5">
        <v>138.16999999999999</v>
      </c>
      <c r="Q545" s="58">
        <f t="shared" si="24"/>
        <v>159.47</v>
      </c>
      <c r="R545" s="3" t="s">
        <v>36</v>
      </c>
      <c r="S545" s="4">
        <v>1</v>
      </c>
      <c r="T545" s="4">
        <v>1</v>
      </c>
      <c r="U545" s="4">
        <v>1</v>
      </c>
      <c r="V545" s="5">
        <v>297.64</v>
      </c>
      <c r="W545" s="58">
        <f t="shared" si="25"/>
        <v>103.35864874701011</v>
      </c>
    </row>
    <row r="546" spans="1:23">
      <c r="A546" s="3" t="s">
        <v>17</v>
      </c>
      <c r="B546" s="3" t="s">
        <v>18</v>
      </c>
      <c r="C546" s="3" t="s">
        <v>19</v>
      </c>
      <c r="D546" s="3" t="s">
        <v>20</v>
      </c>
      <c r="E546" s="3" t="s">
        <v>21</v>
      </c>
      <c r="F546" s="70" t="s">
        <v>487</v>
      </c>
      <c r="G546" s="3" t="s">
        <v>39</v>
      </c>
      <c r="H546" s="58" t="str">
        <f t="shared" si="26"/>
        <v>378</v>
      </c>
      <c r="I546" s="59">
        <f>_xlfn.XLOOKUP(H546,'A6.2-Rate Base RCND Plant'!C:C,'A6.2-Rate Base RCND Plant'!F:F,"ERROR")</f>
        <v>0.46834496815577242</v>
      </c>
      <c r="J546" s="3" t="s">
        <v>23</v>
      </c>
      <c r="K546" s="3" t="s">
        <v>24</v>
      </c>
      <c r="L546" s="3" t="s">
        <v>25</v>
      </c>
      <c r="M546" s="4">
        <v>1996</v>
      </c>
      <c r="N546" s="5">
        <v>225369.09</v>
      </c>
      <c r="O546" s="5"/>
      <c r="P546" s="5">
        <v>170965.35</v>
      </c>
      <c r="Q546" s="58">
        <f t="shared" si="24"/>
        <v>54403.739999999991</v>
      </c>
      <c r="R546" s="3" t="s">
        <v>40</v>
      </c>
      <c r="S546" s="4">
        <v>1184</v>
      </c>
      <c r="T546" s="4">
        <v>325</v>
      </c>
      <c r="U546" s="4">
        <v>3.64</v>
      </c>
      <c r="V546" s="5">
        <v>821036.93</v>
      </c>
      <c r="W546" s="58">
        <f t="shared" si="25"/>
        <v>384528.5148355632</v>
      </c>
    </row>
    <row r="547" spans="1:23">
      <c r="A547" s="3" t="s">
        <v>17</v>
      </c>
      <c r="B547" s="3" t="s">
        <v>18</v>
      </c>
      <c r="C547" s="3" t="s">
        <v>19</v>
      </c>
      <c r="D547" s="3" t="s">
        <v>20</v>
      </c>
      <c r="E547" s="3" t="s">
        <v>21</v>
      </c>
      <c r="F547" s="70" t="s">
        <v>487</v>
      </c>
      <c r="G547" s="3" t="s">
        <v>39</v>
      </c>
      <c r="H547" s="58" t="str">
        <f t="shared" si="26"/>
        <v>378</v>
      </c>
      <c r="I547" s="59">
        <f>_xlfn.XLOOKUP(H547,'A6.2-Rate Base RCND Plant'!C:C,'A6.2-Rate Base RCND Plant'!F:F,"ERROR")</f>
        <v>0.46834496815577242</v>
      </c>
      <c r="J547" s="3" t="s">
        <v>23</v>
      </c>
      <c r="K547" s="3" t="s">
        <v>24</v>
      </c>
      <c r="L547" s="3" t="s">
        <v>25</v>
      </c>
      <c r="M547" s="4">
        <v>2007</v>
      </c>
      <c r="N547" s="5">
        <v>922682.29</v>
      </c>
      <c r="O547" s="5"/>
      <c r="P547" s="5">
        <v>458895.13</v>
      </c>
      <c r="Q547" s="58">
        <f t="shared" si="24"/>
        <v>463787.16000000003</v>
      </c>
      <c r="R547" s="3" t="s">
        <v>40</v>
      </c>
      <c r="S547" s="4">
        <v>1184</v>
      </c>
      <c r="T547" s="4">
        <v>492</v>
      </c>
      <c r="U547" s="4">
        <v>2.41</v>
      </c>
      <c r="V547" s="5">
        <v>2220438.6800000002</v>
      </c>
      <c r="W547" s="58">
        <f t="shared" si="25"/>
        <v>1039931.2828764454</v>
      </c>
    </row>
    <row r="548" spans="1:23">
      <c r="A548" s="3" t="s">
        <v>17</v>
      </c>
      <c r="B548" s="3" t="s">
        <v>18</v>
      </c>
      <c r="C548" s="3" t="s">
        <v>19</v>
      </c>
      <c r="D548" s="3" t="s">
        <v>20</v>
      </c>
      <c r="E548" s="3" t="s">
        <v>21</v>
      </c>
      <c r="F548" s="70" t="s">
        <v>487</v>
      </c>
      <c r="G548" s="3" t="s">
        <v>61</v>
      </c>
      <c r="H548" s="58" t="str">
        <f t="shared" si="26"/>
        <v>376</v>
      </c>
      <c r="I548" s="59">
        <f>_xlfn.XLOOKUP(H548,'A6.2-Rate Base RCND Plant'!C:C,'A6.2-Rate Base RCND Plant'!F:F,"ERROR")</f>
        <v>0.40359779215499247</v>
      </c>
      <c r="J548" s="3" t="s">
        <v>23</v>
      </c>
      <c r="K548" s="3" t="s">
        <v>24</v>
      </c>
      <c r="L548" s="3" t="s">
        <v>25</v>
      </c>
      <c r="M548" s="4">
        <v>1953</v>
      </c>
      <c r="N548" s="5">
        <v>11796.27</v>
      </c>
      <c r="O548" s="5"/>
      <c r="P548" s="5">
        <v>11717.55</v>
      </c>
      <c r="Q548" s="58">
        <f t="shared" si="24"/>
        <v>78.720000000001164</v>
      </c>
      <c r="R548" s="3" t="s">
        <v>62</v>
      </c>
      <c r="S548" s="4">
        <v>1688</v>
      </c>
      <c r="T548" s="4">
        <v>58</v>
      </c>
      <c r="U548" s="4">
        <v>29.1</v>
      </c>
      <c r="V548" s="5">
        <v>343312.13</v>
      </c>
      <c r="W548" s="58">
        <f t="shared" si="25"/>
        <v>138560.01768802776</v>
      </c>
    </row>
    <row r="549" spans="1:23">
      <c r="A549" s="3" t="s">
        <v>17</v>
      </c>
      <c r="B549" s="3" t="s">
        <v>18</v>
      </c>
      <c r="C549" s="3" t="s">
        <v>19</v>
      </c>
      <c r="D549" s="3" t="s">
        <v>65</v>
      </c>
      <c r="E549" s="3" t="s">
        <v>21</v>
      </c>
      <c r="F549" s="70" t="s">
        <v>487</v>
      </c>
      <c r="G549" s="3" t="s">
        <v>77</v>
      </c>
      <c r="H549" s="58" t="str">
        <f t="shared" si="26"/>
        <v>367</v>
      </c>
      <c r="I549" s="59">
        <f>_xlfn.XLOOKUP(H549,'A6.2-Rate Base RCND Plant'!C:C,'A6.2-Rate Base RCND Plant'!F:F,"ERROR")</f>
        <v>0.49719891469810329</v>
      </c>
      <c r="J549" s="3" t="s">
        <v>23</v>
      </c>
      <c r="K549" s="3" t="s">
        <v>24</v>
      </c>
      <c r="L549" s="3" t="s">
        <v>25</v>
      </c>
      <c r="M549" s="4">
        <v>2001</v>
      </c>
      <c r="N549" s="5">
        <v>462132.46</v>
      </c>
      <c r="O549" s="5"/>
      <c r="P549" s="5">
        <v>230777.94</v>
      </c>
      <c r="Q549" s="58">
        <f t="shared" si="24"/>
        <v>231354.52000000002</v>
      </c>
      <c r="R549" s="3" t="s">
        <v>78</v>
      </c>
      <c r="S549" s="4">
        <v>747</v>
      </c>
      <c r="T549" s="4">
        <v>281</v>
      </c>
      <c r="U549" s="4">
        <v>2.66</v>
      </c>
      <c r="V549" s="5">
        <v>1228515.83</v>
      </c>
      <c r="W549" s="58">
        <f t="shared" si="25"/>
        <v>610816.73736543965</v>
      </c>
    </row>
    <row r="550" spans="1:23">
      <c r="A550" s="3" t="s">
        <v>17</v>
      </c>
      <c r="B550" s="3" t="s">
        <v>18</v>
      </c>
      <c r="C550" s="3" t="s">
        <v>19</v>
      </c>
      <c r="D550" s="3" t="s">
        <v>20</v>
      </c>
      <c r="E550" s="3" t="s">
        <v>21</v>
      </c>
      <c r="F550" s="70" t="s">
        <v>487</v>
      </c>
      <c r="G550" s="3" t="s">
        <v>27</v>
      </c>
      <c r="H550" s="58" t="str">
        <f t="shared" si="26"/>
        <v>381</v>
      </c>
      <c r="I550" s="59">
        <f>_xlfn.XLOOKUP(H550,'A6.2-Rate Base RCND Plant'!C:C,'A6.2-Rate Base RCND Plant'!F:F,"ERROR")</f>
        <v>0.1701755990530332</v>
      </c>
      <c r="J550" s="3" t="s">
        <v>23</v>
      </c>
      <c r="K550" s="3" t="s">
        <v>24</v>
      </c>
      <c r="L550" s="3" t="s">
        <v>25</v>
      </c>
      <c r="M550" s="4">
        <v>2016</v>
      </c>
      <c r="N550" s="5">
        <v>10861923.15</v>
      </c>
      <c r="O550" s="5"/>
      <c r="P550" s="5">
        <v>1833097.55</v>
      </c>
      <c r="Q550" s="58">
        <f t="shared" si="24"/>
        <v>9028825.5999999996</v>
      </c>
      <c r="R550" s="3" t="s">
        <v>28</v>
      </c>
      <c r="S550" s="4">
        <v>352</v>
      </c>
      <c r="T550" s="4">
        <v>388</v>
      </c>
      <c r="U550" s="4">
        <v>0.91</v>
      </c>
      <c r="V550" s="5">
        <v>9854115.8499999996</v>
      </c>
      <c r="W550" s="58">
        <f t="shared" si="25"/>
        <v>1676930.0679117395</v>
      </c>
    </row>
    <row r="551" spans="1:23">
      <c r="A551" s="3" t="s">
        <v>17</v>
      </c>
      <c r="B551" s="3" t="s">
        <v>18</v>
      </c>
      <c r="C551" s="3" t="s">
        <v>19</v>
      </c>
      <c r="D551" s="3" t="s">
        <v>20</v>
      </c>
      <c r="E551" s="3" t="s">
        <v>21</v>
      </c>
      <c r="F551" s="70" t="s">
        <v>487</v>
      </c>
      <c r="G551" s="3" t="s">
        <v>55</v>
      </c>
      <c r="H551" s="58" t="str">
        <f t="shared" si="26"/>
        <v>379</v>
      </c>
      <c r="I551" s="59">
        <f>_xlfn.XLOOKUP(H551,'A6.2-Rate Base RCND Plant'!C:C,'A6.2-Rate Base RCND Plant'!F:F,"ERROR")</f>
        <v>0.3380707986361931</v>
      </c>
      <c r="J551" s="3" t="s">
        <v>23</v>
      </c>
      <c r="K551" s="3" t="s">
        <v>24</v>
      </c>
      <c r="L551" s="3" t="s">
        <v>25</v>
      </c>
      <c r="M551" s="4">
        <v>2016</v>
      </c>
      <c r="N551" s="5">
        <v>129697.52</v>
      </c>
      <c r="O551" s="5"/>
      <c r="P551" s="5">
        <v>23023.49</v>
      </c>
      <c r="Q551" s="58">
        <f t="shared" si="24"/>
        <v>106674.03</v>
      </c>
      <c r="R551" s="3" t="s">
        <v>56</v>
      </c>
      <c r="S551" s="4">
        <v>1223</v>
      </c>
      <c r="T551" s="4">
        <v>657</v>
      </c>
      <c r="U551" s="4">
        <v>1.86</v>
      </c>
      <c r="V551" s="5">
        <v>241430.85</v>
      </c>
      <c r="W551" s="58">
        <f t="shared" si="25"/>
        <v>81620.720274914944</v>
      </c>
    </row>
    <row r="552" spans="1:23">
      <c r="A552" s="3" t="s">
        <v>17</v>
      </c>
      <c r="B552" s="3" t="s">
        <v>18</v>
      </c>
      <c r="C552" s="3" t="s">
        <v>19</v>
      </c>
      <c r="D552" s="3" t="s">
        <v>29</v>
      </c>
      <c r="E552" s="3" t="s">
        <v>21</v>
      </c>
      <c r="F552" s="70" t="s">
        <v>487</v>
      </c>
      <c r="G552" s="3" t="s">
        <v>57</v>
      </c>
      <c r="H552" s="58" t="str">
        <f t="shared" si="26"/>
        <v>396</v>
      </c>
      <c r="I552" s="59">
        <f>_xlfn.XLOOKUP(H552,'A6.2-Rate Base RCND Plant'!C:C,'A6.2-Rate Base RCND Plant'!F:F,"ERROR")</f>
        <v>0.54297473900690851</v>
      </c>
      <c r="J552" s="3" t="s">
        <v>23</v>
      </c>
      <c r="K552" s="3" t="s">
        <v>42</v>
      </c>
      <c r="L552" s="3" t="s">
        <v>83</v>
      </c>
      <c r="M552" s="4">
        <v>2016</v>
      </c>
      <c r="N552" s="5">
        <v>89313.19</v>
      </c>
      <c r="O552" s="5"/>
      <c r="P552" s="5">
        <v>70308.59</v>
      </c>
      <c r="Q552" s="58">
        <f t="shared" si="24"/>
        <v>19004.600000000006</v>
      </c>
      <c r="R552" s="3" t="s">
        <v>36</v>
      </c>
      <c r="S552" s="4">
        <v>1</v>
      </c>
      <c r="T552" s="4">
        <v>1</v>
      </c>
      <c r="U552" s="4">
        <v>1</v>
      </c>
      <c r="V552" s="5">
        <v>89313.19</v>
      </c>
      <c r="W552" s="58">
        <f t="shared" si="25"/>
        <v>48494.806030124433</v>
      </c>
    </row>
    <row r="553" spans="1:23">
      <c r="A553" s="3" t="s">
        <v>17</v>
      </c>
      <c r="B553" s="3" t="s">
        <v>18</v>
      </c>
      <c r="C553" s="3" t="s">
        <v>19</v>
      </c>
      <c r="D553" s="3" t="s">
        <v>29</v>
      </c>
      <c r="E553" s="3" t="s">
        <v>21</v>
      </c>
      <c r="F553" s="70" t="s">
        <v>487</v>
      </c>
      <c r="G553" s="3" t="s">
        <v>30</v>
      </c>
      <c r="H553" s="58" t="str">
        <f t="shared" si="26"/>
        <v>390</v>
      </c>
      <c r="I553" s="59">
        <f>_xlfn.XLOOKUP(H553,'A6.2-Rate Base RCND Plant'!C:C,'A6.2-Rate Base RCND Plant'!F:F,"ERROR")</f>
        <v>0.24904501540006124</v>
      </c>
      <c r="J553" s="3" t="s">
        <v>23</v>
      </c>
      <c r="K553" s="3" t="s">
        <v>42</v>
      </c>
      <c r="L553" s="3" t="s">
        <v>91</v>
      </c>
      <c r="M553" s="4">
        <v>2016</v>
      </c>
      <c r="N553" s="5">
        <v>13119.04</v>
      </c>
      <c r="O553" s="5"/>
      <c r="P553" s="5">
        <v>2995.79</v>
      </c>
      <c r="Q553" s="58">
        <f t="shared" si="24"/>
        <v>10123.25</v>
      </c>
      <c r="R553" s="3" t="s">
        <v>33</v>
      </c>
      <c r="S553" s="4">
        <v>675</v>
      </c>
      <c r="T553" s="4">
        <v>459</v>
      </c>
      <c r="U553" s="4">
        <v>1.47</v>
      </c>
      <c r="V553" s="5">
        <v>19292.71</v>
      </c>
      <c r="W553" s="58">
        <f t="shared" si="25"/>
        <v>4804.7532590589153</v>
      </c>
    </row>
    <row r="554" spans="1:23">
      <c r="A554" s="3" t="s">
        <v>17</v>
      </c>
      <c r="B554" s="3" t="s">
        <v>18</v>
      </c>
      <c r="C554" s="3" t="s">
        <v>19</v>
      </c>
      <c r="D554" s="3" t="s">
        <v>29</v>
      </c>
      <c r="E554" s="3" t="s">
        <v>21</v>
      </c>
      <c r="F554" s="70" t="s">
        <v>487</v>
      </c>
      <c r="G554" s="3" t="s">
        <v>41</v>
      </c>
      <c r="H554" s="58" t="str">
        <f t="shared" si="26"/>
        <v>397</v>
      </c>
      <c r="I554" s="59">
        <f>_xlfn.XLOOKUP(H554,'A6.2-Rate Base RCND Plant'!C:C,'A6.2-Rate Base RCND Plant'!F:F,"ERROR")</f>
        <v>0.45288665983949944</v>
      </c>
      <c r="J554" s="3" t="s">
        <v>23</v>
      </c>
      <c r="K554" s="3" t="s">
        <v>37</v>
      </c>
      <c r="L554" s="3" t="s">
        <v>38</v>
      </c>
      <c r="M554" s="4">
        <v>2016</v>
      </c>
      <c r="N554" s="5">
        <v>50588.67</v>
      </c>
      <c r="O554" s="5"/>
      <c r="P554" s="5">
        <v>35756.61</v>
      </c>
      <c r="Q554" s="58">
        <f t="shared" si="24"/>
        <v>14832.059999999998</v>
      </c>
      <c r="R554" s="3" t="s">
        <v>36</v>
      </c>
      <c r="S554" s="4">
        <v>1</v>
      </c>
      <c r="T554" s="4">
        <v>1</v>
      </c>
      <c r="U554" s="4">
        <v>1</v>
      </c>
      <c r="V554" s="5">
        <v>50588.67</v>
      </c>
      <c r="W554" s="58">
        <f t="shared" si="25"/>
        <v>22910.93378202269</v>
      </c>
    </row>
    <row r="555" spans="1:23">
      <c r="A555" s="3" t="s">
        <v>17</v>
      </c>
      <c r="B555" s="3" t="s">
        <v>18</v>
      </c>
      <c r="C555" s="3" t="s">
        <v>19</v>
      </c>
      <c r="D555" s="3" t="s">
        <v>29</v>
      </c>
      <c r="E555" s="3" t="s">
        <v>21</v>
      </c>
      <c r="F555" s="70" t="s">
        <v>487</v>
      </c>
      <c r="G555" s="3" t="s">
        <v>70</v>
      </c>
      <c r="H555" s="58" t="str">
        <f t="shared" si="26"/>
        <v>391</v>
      </c>
      <c r="I555" s="59">
        <f>_xlfn.XLOOKUP(H555,'A6.2-Rate Base RCND Plant'!C:C,'A6.2-Rate Base RCND Plant'!F:F,"ERROR")</f>
        <v>0.55164661503469203</v>
      </c>
      <c r="J555" s="3" t="s">
        <v>71</v>
      </c>
      <c r="K555" s="3" t="s">
        <v>58</v>
      </c>
      <c r="L555" s="3" t="s">
        <v>59</v>
      </c>
      <c r="M555" s="4">
        <v>2008</v>
      </c>
      <c r="N555" s="5">
        <v>8375.93</v>
      </c>
      <c r="O555" s="5"/>
      <c r="P555" s="5">
        <v>8714.93</v>
      </c>
      <c r="Q555" s="58">
        <f t="shared" si="24"/>
        <v>-339</v>
      </c>
      <c r="R555" s="3" t="s">
        <v>36</v>
      </c>
      <c r="S555" s="4">
        <v>1</v>
      </c>
      <c r="T555" s="4">
        <v>1</v>
      </c>
      <c r="U555" s="4">
        <v>1</v>
      </c>
      <c r="V555" s="5">
        <v>8375.93</v>
      </c>
      <c r="W555" s="58">
        <f t="shared" si="25"/>
        <v>4620.5534322675285</v>
      </c>
    </row>
    <row r="556" spans="1:23">
      <c r="A556" s="3" t="s">
        <v>17</v>
      </c>
      <c r="B556" s="3" t="s">
        <v>18</v>
      </c>
      <c r="C556" s="3" t="s">
        <v>19</v>
      </c>
      <c r="D556" s="3" t="s">
        <v>29</v>
      </c>
      <c r="E556" s="3" t="s">
        <v>21</v>
      </c>
      <c r="F556" s="70" t="s">
        <v>487</v>
      </c>
      <c r="G556" s="3" t="s">
        <v>34</v>
      </c>
      <c r="H556" s="58" t="str">
        <f t="shared" si="26"/>
        <v>392</v>
      </c>
      <c r="I556" s="59">
        <f>_xlfn.XLOOKUP(H556,'A6.2-Rate Base RCND Plant'!C:C,'A6.2-Rate Base RCND Plant'!F:F,"ERROR")</f>
        <v>0.43183290679129122</v>
      </c>
      <c r="J556" s="3" t="s">
        <v>72</v>
      </c>
      <c r="K556" s="3" t="s">
        <v>24</v>
      </c>
      <c r="L556" s="3" t="s">
        <v>25</v>
      </c>
      <c r="M556" s="4">
        <v>2001</v>
      </c>
      <c r="N556" s="5">
        <v>9945.76</v>
      </c>
      <c r="O556" s="5"/>
      <c r="P556" s="5">
        <v>9945.76</v>
      </c>
      <c r="Q556" s="58">
        <f t="shared" si="24"/>
        <v>0</v>
      </c>
      <c r="R556" s="3" t="s">
        <v>36</v>
      </c>
      <c r="S556" s="4">
        <v>1</v>
      </c>
      <c r="T556" s="4">
        <v>1</v>
      </c>
      <c r="U556" s="4">
        <v>1</v>
      </c>
      <c r="V556" s="5">
        <v>9945.76</v>
      </c>
      <c r="W556" s="58">
        <f t="shared" si="25"/>
        <v>4294.9064510485523</v>
      </c>
    </row>
    <row r="557" spans="1:23">
      <c r="A557" s="3" t="s">
        <v>17</v>
      </c>
      <c r="B557" s="3" t="s">
        <v>18</v>
      </c>
      <c r="C557" s="3" t="s">
        <v>19</v>
      </c>
      <c r="D557" s="3" t="s">
        <v>29</v>
      </c>
      <c r="E557" s="3" t="s">
        <v>21</v>
      </c>
      <c r="F557" s="70" t="s">
        <v>487</v>
      </c>
      <c r="G557" s="3" t="s">
        <v>60</v>
      </c>
      <c r="H557" s="58" t="str">
        <f t="shared" si="26"/>
        <v>394</v>
      </c>
      <c r="I557" s="59">
        <f>_xlfn.XLOOKUP(H557,'A6.2-Rate Base RCND Plant'!C:C,'A6.2-Rate Base RCND Plant'!F:F,"ERROR")</f>
        <v>0.34726061264282393</v>
      </c>
      <c r="J557" s="3" t="s">
        <v>23</v>
      </c>
      <c r="K557" s="3" t="s">
        <v>73</v>
      </c>
      <c r="L557" s="3" t="s">
        <v>74</v>
      </c>
      <c r="M557" s="4">
        <v>2015</v>
      </c>
      <c r="N557" s="5">
        <v>23890.63</v>
      </c>
      <c r="O557" s="5"/>
      <c r="P557" s="5">
        <v>10472.94</v>
      </c>
      <c r="Q557" s="58">
        <f t="shared" si="24"/>
        <v>13417.69</v>
      </c>
      <c r="R557" s="3" t="s">
        <v>36</v>
      </c>
      <c r="S557" s="4">
        <v>1</v>
      </c>
      <c r="T557" s="4">
        <v>1</v>
      </c>
      <c r="U557" s="4">
        <v>1</v>
      </c>
      <c r="V557" s="5">
        <v>23890.63</v>
      </c>
      <c r="W557" s="58">
        <f t="shared" si="25"/>
        <v>8296.2748102230289</v>
      </c>
    </row>
    <row r="558" spans="1:23">
      <c r="A558" s="3" t="s">
        <v>17</v>
      </c>
      <c r="B558" s="3" t="s">
        <v>18</v>
      </c>
      <c r="C558" s="3" t="s">
        <v>19</v>
      </c>
      <c r="D558" s="3" t="s">
        <v>29</v>
      </c>
      <c r="E558" s="3" t="s">
        <v>21</v>
      </c>
      <c r="F558" s="70" t="s">
        <v>487</v>
      </c>
      <c r="G558" s="3" t="s">
        <v>30</v>
      </c>
      <c r="H558" s="58" t="str">
        <f t="shared" si="26"/>
        <v>390</v>
      </c>
      <c r="I558" s="59">
        <f>_xlfn.XLOOKUP(H558,'A6.2-Rate Base RCND Plant'!C:C,'A6.2-Rate Base RCND Plant'!F:F,"ERROR")</f>
        <v>0.24904501540006124</v>
      </c>
      <c r="J558" s="3" t="s">
        <v>23</v>
      </c>
      <c r="K558" s="3" t="s">
        <v>58</v>
      </c>
      <c r="L558" s="3" t="s">
        <v>59</v>
      </c>
      <c r="M558" s="4">
        <v>2015</v>
      </c>
      <c r="N558" s="5">
        <v>57725.84</v>
      </c>
      <c r="O558" s="5"/>
      <c r="P558" s="5">
        <v>13537.62</v>
      </c>
      <c r="Q558" s="58">
        <f t="shared" si="24"/>
        <v>44188.219999999994</v>
      </c>
      <c r="R558" s="3" t="s">
        <v>33</v>
      </c>
      <c r="S558" s="4">
        <v>675</v>
      </c>
      <c r="T558" s="4">
        <v>457</v>
      </c>
      <c r="U558" s="4">
        <v>1.48</v>
      </c>
      <c r="V558" s="5">
        <v>85262.46</v>
      </c>
      <c r="W558" s="58">
        <f t="shared" si="25"/>
        <v>21234.190663747107</v>
      </c>
    </row>
    <row r="559" spans="1:23">
      <c r="A559" s="3" t="s">
        <v>17</v>
      </c>
      <c r="B559" s="3" t="s">
        <v>18</v>
      </c>
      <c r="C559" s="3" t="s">
        <v>19</v>
      </c>
      <c r="D559" s="3" t="s">
        <v>20</v>
      </c>
      <c r="E559" s="3" t="s">
        <v>21</v>
      </c>
      <c r="F559" s="70" t="s">
        <v>487</v>
      </c>
      <c r="G559" s="3" t="s">
        <v>39</v>
      </c>
      <c r="H559" s="58" t="str">
        <f t="shared" si="26"/>
        <v>378</v>
      </c>
      <c r="I559" s="59">
        <f>_xlfn.XLOOKUP(H559,'A6.2-Rate Base RCND Plant'!C:C,'A6.2-Rate Base RCND Plant'!F:F,"ERROR")</f>
        <v>0.46834496815577242</v>
      </c>
      <c r="J559" s="3" t="s">
        <v>23</v>
      </c>
      <c r="K559" s="3" t="s">
        <v>24</v>
      </c>
      <c r="L559" s="3" t="s">
        <v>25</v>
      </c>
      <c r="M559" s="4">
        <v>1997</v>
      </c>
      <c r="N559" s="5">
        <v>72426.559999999998</v>
      </c>
      <c r="O559" s="5"/>
      <c r="P559" s="5">
        <v>53543.16</v>
      </c>
      <c r="Q559" s="58">
        <f t="shared" si="24"/>
        <v>18883.399999999994</v>
      </c>
      <c r="R559" s="3" t="s">
        <v>40</v>
      </c>
      <c r="S559" s="4">
        <v>1184</v>
      </c>
      <c r="T559" s="4">
        <v>332</v>
      </c>
      <c r="U559" s="4">
        <v>3.57</v>
      </c>
      <c r="V559" s="5">
        <v>258292.31</v>
      </c>
      <c r="W559" s="58">
        <f t="shared" si="25"/>
        <v>120969.9037018309</v>
      </c>
    </row>
    <row r="560" spans="1:23">
      <c r="A560" s="3" t="s">
        <v>17</v>
      </c>
      <c r="B560" s="3" t="s">
        <v>18</v>
      </c>
      <c r="C560" s="3" t="s">
        <v>19</v>
      </c>
      <c r="D560" s="3" t="s">
        <v>20</v>
      </c>
      <c r="E560" s="3" t="s">
        <v>116</v>
      </c>
      <c r="F560" s="70"/>
      <c r="G560" s="3" t="s">
        <v>92</v>
      </c>
      <c r="H560" s="58" t="str">
        <f t="shared" si="26"/>
        <v>374</v>
      </c>
      <c r="I560" s="59">
        <f>_xlfn.XLOOKUP(H560,'A6.2-Rate Base RCND Plant'!C:C,'A6.2-Rate Base RCND Plant'!F:F,"ERROR")</f>
        <v>-1.7269128751637088E-2</v>
      </c>
      <c r="J560" s="3" t="s">
        <v>96</v>
      </c>
      <c r="K560" s="3" t="s">
        <v>24</v>
      </c>
      <c r="L560" s="3" t="s">
        <v>25</v>
      </c>
      <c r="M560" s="4">
        <v>1999</v>
      </c>
      <c r="N560" s="5">
        <v>250</v>
      </c>
      <c r="O560" s="5"/>
      <c r="P560" s="5">
        <v>0</v>
      </c>
      <c r="Q560" s="58">
        <f t="shared" si="24"/>
        <v>250</v>
      </c>
      <c r="R560" s="3" t="s">
        <v>36</v>
      </c>
      <c r="S560" s="4">
        <v>1</v>
      </c>
      <c r="T560" s="4">
        <v>1</v>
      </c>
      <c r="U560" s="4">
        <v>1</v>
      </c>
      <c r="V560" s="5">
        <v>250</v>
      </c>
      <c r="W560" s="58">
        <f t="shared" si="25"/>
        <v>-4.3172821879092718</v>
      </c>
    </row>
    <row r="561" spans="1:23">
      <c r="A561" s="3" t="s">
        <v>17</v>
      </c>
      <c r="B561" s="3" t="s">
        <v>18</v>
      </c>
      <c r="C561" s="3" t="s">
        <v>19</v>
      </c>
      <c r="D561" s="3" t="s">
        <v>20</v>
      </c>
      <c r="E561" s="3" t="s">
        <v>21</v>
      </c>
      <c r="F561" s="70" t="s">
        <v>487</v>
      </c>
      <c r="G561" s="3" t="s">
        <v>48</v>
      </c>
      <c r="H561" s="58" t="str">
        <f t="shared" si="26"/>
        <v>387</v>
      </c>
      <c r="I561" s="59">
        <f>_xlfn.XLOOKUP(H561,'A6.2-Rate Base RCND Plant'!C:C,'A6.2-Rate Base RCND Plant'!F:F,"ERROR")</f>
        <v>0.71279521796502854</v>
      </c>
      <c r="J561" s="3" t="s">
        <v>23</v>
      </c>
      <c r="K561" s="3" t="s">
        <v>24</v>
      </c>
      <c r="L561" s="3" t="s">
        <v>25</v>
      </c>
      <c r="M561" s="4">
        <v>2005</v>
      </c>
      <c r="N561" s="5">
        <v>66369.72</v>
      </c>
      <c r="O561" s="5"/>
      <c r="P561" s="5">
        <v>45575.9</v>
      </c>
      <c r="Q561" s="58">
        <f t="shared" si="24"/>
        <v>20793.82</v>
      </c>
      <c r="R561" s="3" t="s">
        <v>36</v>
      </c>
      <c r="S561" s="4">
        <v>1</v>
      </c>
      <c r="T561" s="4">
        <v>1</v>
      </c>
      <c r="U561" s="4">
        <v>1</v>
      </c>
      <c r="V561" s="5">
        <v>66369.72</v>
      </c>
      <c r="W561" s="58">
        <f t="shared" si="25"/>
        <v>47308.019033677912</v>
      </c>
    </row>
    <row r="562" spans="1:23">
      <c r="A562" s="3" t="s">
        <v>17</v>
      </c>
      <c r="B562" s="3" t="s">
        <v>18</v>
      </c>
      <c r="C562" s="3" t="s">
        <v>19</v>
      </c>
      <c r="D562" s="3" t="s">
        <v>20</v>
      </c>
      <c r="E562" s="3" t="s">
        <v>21</v>
      </c>
      <c r="F562" s="70" t="s">
        <v>487</v>
      </c>
      <c r="G562" s="3" t="s">
        <v>48</v>
      </c>
      <c r="H562" s="58" t="str">
        <f t="shared" si="26"/>
        <v>387</v>
      </c>
      <c r="I562" s="59">
        <f>_xlfn.XLOOKUP(H562,'A6.2-Rate Base RCND Plant'!C:C,'A6.2-Rate Base RCND Plant'!F:F,"ERROR")</f>
        <v>0.71279521796502854</v>
      </c>
      <c r="J562" s="3" t="s">
        <v>23</v>
      </c>
      <c r="K562" s="3" t="s">
        <v>24</v>
      </c>
      <c r="L562" s="3" t="s">
        <v>25</v>
      </c>
      <c r="M562" s="4">
        <v>2007</v>
      </c>
      <c r="N562" s="5">
        <v>4513.97</v>
      </c>
      <c r="O562" s="5"/>
      <c r="P562" s="5">
        <v>2804.95</v>
      </c>
      <c r="Q562" s="58">
        <f t="shared" si="24"/>
        <v>1709.0200000000004</v>
      </c>
      <c r="R562" s="3" t="s">
        <v>36</v>
      </c>
      <c r="S562" s="4">
        <v>1</v>
      </c>
      <c r="T562" s="4">
        <v>1</v>
      </c>
      <c r="U562" s="4">
        <v>1</v>
      </c>
      <c r="V562" s="5">
        <v>4513.97</v>
      </c>
      <c r="W562" s="58">
        <f t="shared" si="25"/>
        <v>3217.5362300376</v>
      </c>
    </row>
    <row r="563" spans="1:23">
      <c r="A563" s="3" t="s">
        <v>17</v>
      </c>
      <c r="B563" s="3" t="s">
        <v>18</v>
      </c>
      <c r="C563" s="3" t="s">
        <v>19</v>
      </c>
      <c r="D563" s="3" t="s">
        <v>29</v>
      </c>
      <c r="E563" s="3" t="s">
        <v>21</v>
      </c>
      <c r="F563" s="70" t="s">
        <v>487</v>
      </c>
      <c r="G563" s="3" t="s">
        <v>95</v>
      </c>
      <c r="H563" s="58" t="str">
        <f t="shared" si="26"/>
        <v>389</v>
      </c>
      <c r="I563" s="59">
        <f>_xlfn.XLOOKUP(H563,'A6.2-Rate Base RCND Plant'!C:C,'A6.2-Rate Base RCND Plant'!F:F,"ERROR")</f>
        <v>6.1649066788854748E-2</v>
      </c>
      <c r="J563" s="3" t="s">
        <v>96</v>
      </c>
      <c r="K563" s="3" t="s">
        <v>24</v>
      </c>
      <c r="L563" s="3" t="s">
        <v>25</v>
      </c>
      <c r="M563" s="4">
        <v>1999</v>
      </c>
      <c r="N563" s="5">
        <v>22800.83</v>
      </c>
      <c r="O563" s="5"/>
      <c r="P563" s="5">
        <v>0</v>
      </c>
      <c r="Q563" s="58">
        <f t="shared" si="24"/>
        <v>22800.83</v>
      </c>
      <c r="R563" s="3" t="s">
        <v>36</v>
      </c>
      <c r="S563" s="4">
        <v>1</v>
      </c>
      <c r="T563" s="4">
        <v>1</v>
      </c>
      <c r="U563" s="4">
        <v>1</v>
      </c>
      <c r="V563" s="5">
        <v>22800.83</v>
      </c>
      <c r="W563" s="58">
        <f t="shared" si="25"/>
        <v>1405.6498915113232</v>
      </c>
    </row>
    <row r="564" spans="1:23">
      <c r="A564" s="3" t="s">
        <v>17</v>
      </c>
      <c r="B564" s="3" t="s">
        <v>18</v>
      </c>
      <c r="C564" s="3" t="s">
        <v>19</v>
      </c>
      <c r="D564" s="3" t="s">
        <v>20</v>
      </c>
      <c r="E564" s="3" t="s">
        <v>21</v>
      </c>
      <c r="F564" s="70" t="s">
        <v>487</v>
      </c>
      <c r="G564" s="3" t="s">
        <v>63</v>
      </c>
      <c r="H564" s="58" t="str">
        <f t="shared" si="26"/>
        <v>383</v>
      </c>
      <c r="I564" s="59">
        <f>_xlfn.XLOOKUP(H564,'A6.2-Rate Base RCND Plant'!C:C,'A6.2-Rate Base RCND Plant'!F:F,"ERROR")</f>
        <v>0.50413956378429226</v>
      </c>
      <c r="J564" s="3" t="s">
        <v>23</v>
      </c>
      <c r="K564" s="3" t="s">
        <v>24</v>
      </c>
      <c r="L564" s="3" t="s">
        <v>25</v>
      </c>
      <c r="M564" s="4">
        <v>2005</v>
      </c>
      <c r="N564" s="5">
        <v>193112.19</v>
      </c>
      <c r="O564" s="5"/>
      <c r="P564" s="5">
        <v>114228.17</v>
      </c>
      <c r="Q564" s="58">
        <f t="shared" si="24"/>
        <v>78884.02</v>
      </c>
      <c r="R564" s="3" t="s">
        <v>64</v>
      </c>
      <c r="S564" s="4">
        <v>954</v>
      </c>
      <c r="T564" s="4">
        <v>339</v>
      </c>
      <c r="U564" s="4">
        <v>2.81</v>
      </c>
      <c r="V564" s="5">
        <v>543448.46</v>
      </c>
      <c r="W564" s="58">
        <f t="shared" si="25"/>
        <v>273973.86956364539</v>
      </c>
    </row>
    <row r="565" spans="1:23">
      <c r="A565" s="3" t="s">
        <v>17</v>
      </c>
      <c r="B565" s="3" t="s">
        <v>18</v>
      </c>
      <c r="C565" s="3" t="s">
        <v>19</v>
      </c>
      <c r="D565" s="3" t="s">
        <v>20</v>
      </c>
      <c r="E565" s="3" t="s">
        <v>21</v>
      </c>
      <c r="F565" s="70" t="s">
        <v>487</v>
      </c>
      <c r="G565" s="3" t="s">
        <v>80</v>
      </c>
      <c r="H565" s="58" t="str">
        <f t="shared" si="26"/>
        <v>385</v>
      </c>
      <c r="I565" s="59">
        <f>_xlfn.XLOOKUP(H565,'A6.2-Rate Base RCND Plant'!C:C,'A6.2-Rate Base RCND Plant'!F:F,"ERROR")</f>
        <v>0.39278890683516676</v>
      </c>
      <c r="J565" s="3" t="s">
        <v>23</v>
      </c>
      <c r="K565" s="3" t="s">
        <v>24</v>
      </c>
      <c r="L565" s="3" t="s">
        <v>25</v>
      </c>
      <c r="M565" s="4">
        <v>1987</v>
      </c>
      <c r="N565" s="5">
        <v>2841.54</v>
      </c>
      <c r="O565" s="5"/>
      <c r="P565" s="5">
        <v>2675.58</v>
      </c>
      <c r="Q565" s="58">
        <f t="shared" si="24"/>
        <v>165.96000000000004</v>
      </c>
      <c r="R565" s="3" t="s">
        <v>36</v>
      </c>
      <c r="S565" s="4">
        <v>1</v>
      </c>
      <c r="T565" s="4">
        <v>1</v>
      </c>
      <c r="U565" s="4">
        <v>1</v>
      </c>
      <c r="V565" s="5">
        <v>2841.54</v>
      </c>
      <c r="W565" s="58">
        <f t="shared" si="25"/>
        <v>1116.1253903283998</v>
      </c>
    </row>
    <row r="566" spans="1:23">
      <c r="A566" s="3" t="s">
        <v>17</v>
      </c>
      <c r="B566" s="3" t="s">
        <v>18</v>
      </c>
      <c r="C566" s="3" t="s">
        <v>19</v>
      </c>
      <c r="D566" s="3" t="s">
        <v>29</v>
      </c>
      <c r="E566" s="3" t="s">
        <v>21</v>
      </c>
      <c r="F566" s="70" t="s">
        <v>487</v>
      </c>
      <c r="G566" s="3" t="s">
        <v>30</v>
      </c>
      <c r="H566" s="58" t="str">
        <f t="shared" si="26"/>
        <v>390</v>
      </c>
      <c r="I566" s="59">
        <f>_xlfn.XLOOKUP(H566,'A6.2-Rate Base RCND Plant'!C:C,'A6.2-Rate Base RCND Plant'!F:F,"ERROR")</f>
        <v>0.24904501540006124</v>
      </c>
      <c r="J566" s="3" t="s">
        <v>23</v>
      </c>
      <c r="K566" s="3" t="s">
        <v>37</v>
      </c>
      <c r="L566" s="3" t="s">
        <v>38</v>
      </c>
      <c r="M566" s="4">
        <v>2002</v>
      </c>
      <c r="N566" s="5">
        <v>7361.51</v>
      </c>
      <c r="O566" s="5"/>
      <c r="P566" s="5">
        <v>7361.51</v>
      </c>
      <c r="Q566" s="58">
        <f t="shared" si="24"/>
        <v>0</v>
      </c>
      <c r="R566" s="3" t="s">
        <v>33</v>
      </c>
      <c r="S566" s="4">
        <v>675</v>
      </c>
      <c r="T566" s="4">
        <v>319</v>
      </c>
      <c r="U566" s="4">
        <v>2.12</v>
      </c>
      <c r="V566" s="5">
        <v>15576.86</v>
      </c>
      <c r="W566" s="58">
        <f t="shared" si="25"/>
        <v>3879.339338584598</v>
      </c>
    </row>
    <row r="567" spans="1:23">
      <c r="A567" s="3" t="s">
        <v>17</v>
      </c>
      <c r="B567" s="3" t="s">
        <v>18</v>
      </c>
      <c r="C567" s="3" t="s">
        <v>19</v>
      </c>
      <c r="D567" s="3" t="s">
        <v>29</v>
      </c>
      <c r="E567" s="3" t="s">
        <v>21</v>
      </c>
      <c r="F567" s="70" t="s">
        <v>487</v>
      </c>
      <c r="G567" s="3" t="s">
        <v>30</v>
      </c>
      <c r="H567" s="58" t="str">
        <f t="shared" si="26"/>
        <v>390</v>
      </c>
      <c r="I567" s="59">
        <f>_xlfn.XLOOKUP(H567,'A6.2-Rate Base RCND Plant'!C:C,'A6.2-Rate Base RCND Plant'!F:F,"ERROR")</f>
        <v>0.24904501540006124</v>
      </c>
      <c r="J567" s="3" t="s">
        <v>23</v>
      </c>
      <c r="K567" s="3" t="s">
        <v>42</v>
      </c>
      <c r="L567" s="3" t="s">
        <v>91</v>
      </c>
      <c r="M567" s="4">
        <v>2009</v>
      </c>
      <c r="N567" s="5">
        <v>9881.27</v>
      </c>
      <c r="O567" s="5"/>
      <c r="P567" s="5">
        <v>4797.3599999999997</v>
      </c>
      <c r="Q567" s="58">
        <f t="shared" si="24"/>
        <v>5083.9100000000008</v>
      </c>
      <c r="R567" s="3" t="s">
        <v>33</v>
      </c>
      <c r="S567" s="4">
        <v>675</v>
      </c>
      <c r="T567" s="4">
        <v>403</v>
      </c>
      <c r="U567" s="4">
        <v>1.67</v>
      </c>
      <c r="V567" s="5">
        <v>16550.509999999998</v>
      </c>
      <c r="W567" s="58">
        <f t="shared" si="25"/>
        <v>4121.8220178288675</v>
      </c>
    </row>
    <row r="568" spans="1:23">
      <c r="A568" s="3" t="s">
        <v>17</v>
      </c>
      <c r="B568" s="3" t="s">
        <v>18</v>
      </c>
      <c r="C568" s="3" t="s">
        <v>19</v>
      </c>
      <c r="D568" s="3" t="s">
        <v>29</v>
      </c>
      <c r="E568" s="3" t="s">
        <v>21</v>
      </c>
      <c r="F568" s="70" t="s">
        <v>487</v>
      </c>
      <c r="G568" s="3" t="s">
        <v>30</v>
      </c>
      <c r="H568" s="58" t="str">
        <f t="shared" si="26"/>
        <v>390</v>
      </c>
      <c r="I568" s="59">
        <f>_xlfn.XLOOKUP(H568,'A6.2-Rate Base RCND Plant'!C:C,'A6.2-Rate Base RCND Plant'!F:F,"ERROR")</f>
        <v>0.24904501540006124</v>
      </c>
      <c r="J568" s="3" t="s">
        <v>23</v>
      </c>
      <c r="K568" s="3" t="s">
        <v>68</v>
      </c>
      <c r="L568" s="3" t="s">
        <v>88</v>
      </c>
      <c r="M568" s="4">
        <v>1993</v>
      </c>
      <c r="N568" s="5">
        <v>901.43</v>
      </c>
      <c r="O568" s="5"/>
      <c r="P568" s="5">
        <v>740.56</v>
      </c>
      <c r="Q568" s="58">
        <f t="shared" si="24"/>
        <v>160.87</v>
      </c>
      <c r="R568" s="3" t="s">
        <v>33</v>
      </c>
      <c r="S568" s="4">
        <v>675</v>
      </c>
      <c r="T568" s="4">
        <v>249.25</v>
      </c>
      <c r="U568" s="4">
        <v>2.71</v>
      </c>
      <c r="V568" s="5">
        <v>2441.1799999999998</v>
      </c>
      <c r="W568" s="58">
        <f t="shared" si="25"/>
        <v>607.96371069432143</v>
      </c>
    </row>
    <row r="569" spans="1:23">
      <c r="A569" s="3" t="s">
        <v>17</v>
      </c>
      <c r="B569" s="3" t="s">
        <v>18</v>
      </c>
      <c r="C569" s="3" t="s">
        <v>19</v>
      </c>
      <c r="D569" s="3" t="s">
        <v>20</v>
      </c>
      <c r="E569" s="3" t="s">
        <v>21</v>
      </c>
      <c r="F569" s="70" t="s">
        <v>487</v>
      </c>
      <c r="G569" s="3" t="s">
        <v>22</v>
      </c>
      <c r="H569" s="58" t="str">
        <f t="shared" si="26"/>
        <v>384</v>
      </c>
      <c r="I569" s="59">
        <f>_xlfn.XLOOKUP(H569,'A6.2-Rate Base RCND Plant'!C:C,'A6.2-Rate Base RCND Plant'!F:F,"ERROR")</f>
        <v>0.35620879944303163</v>
      </c>
      <c r="J569" s="3" t="s">
        <v>23</v>
      </c>
      <c r="K569" s="3" t="s">
        <v>24</v>
      </c>
      <c r="L569" s="3" t="s">
        <v>25</v>
      </c>
      <c r="M569" s="4">
        <v>2006</v>
      </c>
      <c r="N569" s="5">
        <v>280587.90000000002</v>
      </c>
      <c r="O569" s="5"/>
      <c r="P569" s="5">
        <v>150338.89000000001</v>
      </c>
      <c r="Q569" s="58">
        <f t="shared" si="24"/>
        <v>130249.01000000001</v>
      </c>
      <c r="R569" s="3" t="s">
        <v>26</v>
      </c>
      <c r="S569" s="4">
        <v>1947</v>
      </c>
      <c r="T569" s="4">
        <v>661</v>
      </c>
      <c r="U569" s="4">
        <v>2.95</v>
      </c>
      <c r="V569" s="5">
        <v>826482.06</v>
      </c>
      <c r="W569" s="58">
        <f t="shared" si="25"/>
        <v>294400.18235380366</v>
      </c>
    </row>
    <row r="570" spans="1:23">
      <c r="A570" s="3" t="s">
        <v>17</v>
      </c>
      <c r="B570" s="3" t="s">
        <v>18</v>
      </c>
      <c r="C570" s="3" t="s">
        <v>19</v>
      </c>
      <c r="D570" s="3" t="s">
        <v>29</v>
      </c>
      <c r="E570" s="3" t="s">
        <v>21</v>
      </c>
      <c r="F570" s="70" t="s">
        <v>487</v>
      </c>
      <c r="G570" s="3" t="s">
        <v>30</v>
      </c>
      <c r="H570" s="58" t="str">
        <f t="shared" si="26"/>
        <v>390</v>
      </c>
      <c r="I570" s="59">
        <f>_xlfn.XLOOKUP(H570,'A6.2-Rate Base RCND Plant'!C:C,'A6.2-Rate Base RCND Plant'!F:F,"ERROR")</f>
        <v>0.24904501540006124</v>
      </c>
      <c r="J570" s="3" t="s">
        <v>23</v>
      </c>
      <c r="K570" s="3" t="s">
        <v>37</v>
      </c>
      <c r="L570" s="3" t="s">
        <v>38</v>
      </c>
      <c r="M570" s="4">
        <v>2008</v>
      </c>
      <c r="N570" s="5">
        <v>27468.46</v>
      </c>
      <c r="O570" s="5"/>
      <c r="P570" s="5">
        <v>27468.46</v>
      </c>
      <c r="Q570" s="58">
        <f t="shared" si="24"/>
        <v>0</v>
      </c>
      <c r="R570" s="3" t="s">
        <v>33</v>
      </c>
      <c r="S570" s="4">
        <v>675</v>
      </c>
      <c r="T570" s="4">
        <v>433</v>
      </c>
      <c r="U570" s="4">
        <v>1.56</v>
      </c>
      <c r="V570" s="5">
        <v>42820.35</v>
      </c>
      <c r="W570" s="58">
        <f t="shared" si="25"/>
        <v>10664.194725186013</v>
      </c>
    </row>
    <row r="571" spans="1:23">
      <c r="A571" s="3" t="s">
        <v>17</v>
      </c>
      <c r="B571" s="3" t="s">
        <v>18</v>
      </c>
      <c r="C571" s="3" t="s">
        <v>19</v>
      </c>
      <c r="D571" s="3" t="s">
        <v>29</v>
      </c>
      <c r="E571" s="3" t="s">
        <v>21</v>
      </c>
      <c r="F571" s="70" t="s">
        <v>487</v>
      </c>
      <c r="G571" s="3" t="s">
        <v>30</v>
      </c>
      <c r="H571" s="58" t="str">
        <f t="shared" si="26"/>
        <v>390</v>
      </c>
      <c r="I571" s="59">
        <f>_xlfn.XLOOKUP(H571,'A6.2-Rate Base RCND Plant'!C:C,'A6.2-Rate Base RCND Plant'!F:F,"ERROR")</f>
        <v>0.24904501540006124</v>
      </c>
      <c r="J571" s="3" t="s">
        <v>23</v>
      </c>
      <c r="K571" s="3" t="s">
        <v>37</v>
      </c>
      <c r="L571" s="3" t="s">
        <v>38</v>
      </c>
      <c r="M571" s="4">
        <v>2003</v>
      </c>
      <c r="N571" s="5">
        <v>2359.83</v>
      </c>
      <c r="O571" s="5"/>
      <c r="P571" s="5">
        <v>2359.83</v>
      </c>
      <c r="Q571" s="58">
        <f t="shared" si="24"/>
        <v>0</v>
      </c>
      <c r="R571" s="3" t="s">
        <v>33</v>
      </c>
      <c r="S571" s="4">
        <v>675</v>
      </c>
      <c r="T571" s="4">
        <v>317</v>
      </c>
      <c r="U571" s="4">
        <v>2.13</v>
      </c>
      <c r="V571" s="5">
        <v>5024.87</v>
      </c>
      <c r="W571" s="58">
        <f t="shared" si="25"/>
        <v>1251.4188265333057</v>
      </c>
    </row>
    <row r="572" spans="1:23">
      <c r="A572" s="3" t="s">
        <v>17</v>
      </c>
      <c r="B572" s="3" t="s">
        <v>18</v>
      </c>
      <c r="C572" s="3" t="s">
        <v>19</v>
      </c>
      <c r="D572" s="3" t="s">
        <v>20</v>
      </c>
      <c r="E572" s="3" t="s">
        <v>21</v>
      </c>
      <c r="F572" s="70" t="s">
        <v>487</v>
      </c>
      <c r="G572" s="3" t="s">
        <v>27</v>
      </c>
      <c r="H572" s="58" t="str">
        <f t="shared" si="26"/>
        <v>381</v>
      </c>
      <c r="I572" s="59">
        <f>_xlfn.XLOOKUP(H572,'A6.2-Rate Base RCND Plant'!C:C,'A6.2-Rate Base RCND Plant'!F:F,"ERROR")</f>
        <v>0.1701755990530332</v>
      </c>
      <c r="J572" s="3" t="s">
        <v>23</v>
      </c>
      <c r="K572" s="3" t="s">
        <v>24</v>
      </c>
      <c r="L572" s="3" t="s">
        <v>25</v>
      </c>
      <c r="M572" s="4">
        <v>1997</v>
      </c>
      <c r="N572" s="5">
        <v>219238.72</v>
      </c>
      <c r="O572" s="5"/>
      <c r="P572" s="5">
        <v>79987.990000000005</v>
      </c>
      <c r="Q572" s="58">
        <f t="shared" si="24"/>
        <v>139250.72999999998</v>
      </c>
      <c r="R572" s="3" t="s">
        <v>28</v>
      </c>
      <c r="S572" s="4">
        <v>352</v>
      </c>
      <c r="T572" s="4">
        <v>197</v>
      </c>
      <c r="U572" s="4">
        <v>1.79</v>
      </c>
      <c r="V572" s="5">
        <v>391736.19</v>
      </c>
      <c r="W572" s="58">
        <f t="shared" si="25"/>
        <v>66663.940804002836</v>
      </c>
    </row>
    <row r="573" spans="1:23">
      <c r="A573" s="3" t="s">
        <v>17</v>
      </c>
      <c r="B573" s="3" t="s">
        <v>18</v>
      </c>
      <c r="C573" s="3" t="s">
        <v>19</v>
      </c>
      <c r="D573" s="3" t="s">
        <v>20</v>
      </c>
      <c r="E573" s="3" t="s">
        <v>21</v>
      </c>
      <c r="F573" s="70" t="s">
        <v>487</v>
      </c>
      <c r="G573" s="3" t="s">
        <v>27</v>
      </c>
      <c r="H573" s="58" t="str">
        <f t="shared" si="26"/>
        <v>381</v>
      </c>
      <c r="I573" s="59">
        <f>_xlfn.XLOOKUP(H573,'A6.2-Rate Base RCND Plant'!C:C,'A6.2-Rate Base RCND Plant'!F:F,"ERROR")</f>
        <v>0.1701755990530332</v>
      </c>
      <c r="J573" s="3" t="s">
        <v>23</v>
      </c>
      <c r="K573" s="3" t="s">
        <v>24</v>
      </c>
      <c r="L573" s="3" t="s">
        <v>25</v>
      </c>
      <c r="M573" s="4">
        <v>2000</v>
      </c>
      <c r="N573" s="5">
        <v>858596.77</v>
      </c>
      <c r="O573" s="5"/>
      <c r="P573" s="5">
        <v>279904.83</v>
      </c>
      <c r="Q573" s="58">
        <f t="shared" si="24"/>
        <v>578691.93999999994</v>
      </c>
      <c r="R573" s="3" t="s">
        <v>28</v>
      </c>
      <c r="S573" s="4">
        <v>352</v>
      </c>
      <c r="T573" s="4">
        <v>202</v>
      </c>
      <c r="U573" s="4">
        <v>1.74</v>
      </c>
      <c r="V573" s="5">
        <v>1496168.63</v>
      </c>
      <c r="W573" s="58">
        <f t="shared" si="25"/>
        <v>254611.39289460596</v>
      </c>
    </row>
    <row r="574" spans="1:23">
      <c r="A574" s="3" t="s">
        <v>17</v>
      </c>
      <c r="B574" s="3" t="s">
        <v>18</v>
      </c>
      <c r="C574" s="3" t="s">
        <v>19</v>
      </c>
      <c r="D574" s="3" t="s">
        <v>20</v>
      </c>
      <c r="E574" s="3" t="s">
        <v>21</v>
      </c>
      <c r="F574" s="70" t="s">
        <v>487</v>
      </c>
      <c r="G574" s="3" t="s">
        <v>27</v>
      </c>
      <c r="H574" s="58" t="str">
        <f t="shared" si="26"/>
        <v>381</v>
      </c>
      <c r="I574" s="59">
        <f>_xlfn.XLOOKUP(H574,'A6.2-Rate Base RCND Plant'!C:C,'A6.2-Rate Base RCND Plant'!F:F,"ERROR")</f>
        <v>0.1701755990530332</v>
      </c>
      <c r="J574" s="3" t="s">
        <v>23</v>
      </c>
      <c r="K574" s="3" t="s">
        <v>24</v>
      </c>
      <c r="L574" s="3" t="s">
        <v>25</v>
      </c>
      <c r="M574" s="4">
        <v>2001</v>
      </c>
      <c r="N574" s="5">
        <v>1454362.66</v>
      </c>
      <c r="O574" s="5"/>
      <c r="P574" s="5">
        <v>456241.2</v>
      </c>
      <c r="Q574" s="58">
        <f t="shared" si="24"/>
        <v>998121.46</v>
      </c>
      <c r="R574" s="3" t="s">
        <v>28</v>
      </c>
      <c r="S574" s="4">
        <v>352</v>
      </c>
      <c r="T574" s="4">
        <v>210</v>
      </c>
      <c r="U574" s="4">
        <v>1.68</v>
      </c>
      <c r="V574" s="5">
        <v>2437788.84</v>
      </c>
      <c r="W574" s="58">
        <f t="shared" si="25"/>
        <v>414852.17621179885</v>
      </c>
    </row>
    <row r="575" spans="1:23">
      <c r="A575" s="3" t="s">
        <v>17</v>
      </c>
      <c r="B575" s="3" t="s">
        <v>18</v>
      </c>
      <c r="C575" s="3" t="s">
        <v>19</v>
      </c>
      <c r="D575" s="3" t="s">
        <v>20</v>
      </c>
      <c r="E575" s="3" t="s">
        <v>21</v>
      </c>
      <c r="F575" s="70" t="s">
        <v>487</v>
      </c>
      <c r="G575" s="3" t="s">
        <v>27</v>
      </c>
      <c r="H575" s="58" t="str">
        <f t="shared" si="26"/>
        <v>381</v>
      </c>
      <c r="I575" s="59">
        <f>_xlfn.XLOOKUP(H575,'A6.2-Rate Base RCND Plant'!C:C,'A6.2-Rate Base RCND Plant'!F:F,"ERROR")</f>
        <v>0.1701755990530332</v>
      </c>
      <c r="J575" s="3" t="s">
        <v>23</v>
      </c>
      <c r="K575" s="3" t="s">
        <v>24</v>
      </c>
      <c r="L575" s="3" t="s">
        <v>25</v>
      </c>
      <c r="M575" s="4">
        <v>2006</v>
      </c>
      <c r="N575" s="5">
        <v>946309.78</v>
      </c>
      <c r="O575" s="5"/>
      <c r="P575" s="5">
        <v>244732.33</v>
      </c>
      <c r="Q575" s="58">
        <f t="shared" si="24"/>
        <v>701577.45000000007</v>
      </c>
      <c r="R575" s="3" t="s">
        <v>28</v>
      </c>
      <c r="S575" s="4">
        <v>352</v>
      </c>
      <c r="T575" s="4">
        <v>197</v>
      </c>
      <c r="U575" s="4">
        <v>1.79</v>
      </c>
      <c r="V575" s="5">
        <v>1690868.24</v>
      </c>
      <c r="W575" s="58">
        <f t="shared" si="25"/>
        <v>287744.51566174789</v>
      </c>
    </row>
    <row r="576" spans="1:23">
      <c r="A576" s="3" t="s">
        <v>17</v>
      </c>
      <c r="B576" s="3" t="s">
        <v>18</v>
      </c>
      <c r="C576" s="3" t="s">
        <v>19</v>
      </c>
      <c r="D576" s="3" t="s">
        <v>20</v>
      </c>
      <c r="E576" s="3" t="s">
        <v>21</v>
      </c>
      <c r="F576" s="70" t="s">
        <v>487</v>
      </c>
      <c r="G576" s="3" t="s">
        <v>44</v>
      </c>
      <c r="H576" s="58" t="str">
        <f t="shared" si="26"/>
        <v>382</v>
      </c>
      <c r="I576" s="59">
        <f>_xlfn.XLOOKUP(H576,'A6.2-Rate Base RCND Plant'!C:C,'A6.2-Rate Base RCND Plant'!F:F,"ERROR")</f>
        <v>4.068947554640568E-2</v>
      </c>
      <c r="J576" s="3" t="s">
        <v>23</v>
      </c>
      <c r="K576" s="3" t="s">
        <v>24</v>
      </c>
      <c r="L576" s="3" t="s">
        <v>25</v>
      </c>
      <c r="M576" s="4">
        <v>1997</v>
      </c>
      <c r="N576" s="5">
        <v>112566.13</v>
      </c>
      <c r="O576" s="5"/>
      <c r="P576" s="5">
        <v>5579.51</v>
      </c>
      <c r="Q576" s="58">
        <f t="shared" si="24"/>
        <v>106986.62000000001</v>
      </c>
      <c r="R576" s="3" t="s">
        <v>45</v>
      </c>
      <c r="S576" s="4">
        <v>2076</v>
      </c>
      <c r="T576" s="4">
        <v>342</v>
      </c>
      <c r="U576" s="4">
        <v>6.07</v>
      </c>
      <c r="V576" s="5">
        <v>683296.16</v>
      </c>
      <c r="W576" s="58">
        <f t="shared" si="25"/>
        <v>27802.962393272905</v>
      </c>
    </row>
    <row r="577" spans="1:23">
      <c r="A577" s="3" t="s">
        <v>17</v>
      </c>
      <c r="B577" s="3" t="s">
        <v>18</v>
      </c>
      <c r="C577" s="3" t="s">
        <v>19</v>
      </c>
      <c r="D577" s="3" t="s">
        <v>20</v>
      </c>
      <c r="E577" s="3" t="s">
        <v>21</v>
      </c>
      <c r="F577" s="70" t="s">
        <v>487</v>
      </c>
      <c r="G577" s="3" t="s">
        <v>44</v>
      </c>
      <c r="H577" s="58" t="str">
        <f t="shared" si="26"/>
        <v>382</v>
      </c>
      <c r="I577" s="59">
        <f>_xlfn.XLOOKUP(H577,'A6.2-Rate Base RCND Plant'!C:C,'A6.2-Rate Base RCND Plant'!F:F,"ERROR")</f>
        <v>4.068947554640568E-2</v>
      </c>
      <c r="J577" s="3" t="s">
        <v>23</v>
      </c>
      <c r="K577" s="3" t="s">
        <v>24</v>
      </c>
      <c r="L577" s="3" t="s">
        <v>25</v>
      </c>
      <c r="M577" s="4">
        <v>1999</v>
      </c>
      <c r="N577" s="5">
        <v>294038.65000000002</v>
      </c>
      <c r="O577" s="5"/>
      <c r="P577" s="5">
        <v>14338.9</v>
      </c>
      <c r="Q577" s="58">
        <f t="shared" si="24"/>
        <v>279699.75</v>
      </c>
      <c r="R577" s="3" t="s">
        <v>45</v>
      </c>
      <c r="S577" s="4">
        <v>2076</v>
      </c>
      <c r="T577" s="4">
        <v>350</v>
      </c>
      <c r="U577" s="4">
        <v>5.93</v>
      </c>
      <c r="V577" s="5">
        <v>1744069.25</v>
      </c>
      <c r="W577" s="58">
        <f t="shared" si="25"/>
        <v>70965.263099113101</v>
      </c>
    </row>
    <row r="578" spans="1:23">
      <c r="A578" s="3" t="s">
        <v>17</v>
      </c>
      <c r="B578" s="3" t="s">
        <v>18</v>
      </c>
      <c r="C578" s="3" t="s">
        <v>19</v>
      </c>
      <c r="D578" s="3" t="s">
        <v>20</v>
      </c>
      <c r="E578" s="3" t="s">
        <v>21</v>
      </c>
      <c r="F578" s="70" t="s">
        <v>487</v>
      </c>
      <c r="G578" s="3" t="s">
        <v>44</v>
      </c>
      <c r="H578" s="58" t="str">
        <f t="shared" si="26"/>
        <v>382</v>
      </c>
      <c r="I578" s="59">
        <f>_xlfn.XLOOKUP(H578,'A6.2-Rate Base RCND Plant'!C:C,'A6.2-Rate Base RCND Plant'!F:F,"ERROR")</f>
        <v>4.068947554640568E-2</v>
      </c>
      <c r="J578" s="3" t="s">
        <v>23</v>
      </c>
      <c r="K578" s="3" t="s">
        <v>24</v>
      </c>
      <c r="L578" s="3" t="s">
        <v>25</v>
      </c>
      <c r="M578" s="4">
        <v>2000</v>
      </c>
      <c r="N578" s="5">
        <v>469120.47</v>
      </c>
      <c r="O578" s="5"/>
      <c r="P578" s="5">
        <v>22708.77</v>
      </c>
      <c r="Q578" s="58">
        <f t="shared" ref="Q578:Q641" si="27">N578-P578</f>
        <v>446411.69999999995</v>
      </c>
      <c r="R578" s="3" t="s">
        <v>45</v>
      </c>
      <c r="S578" s="4">
        <v>2076</v>
      </c>
      <c r="T578" s="4">
        <v>374</v>
      </c>
      <c r="U578" s="4">
        <v>5.55</v>
      </c>
      <c r="V578" s="5">
        <v>2603994.91</v>
      </c>
      <c r="W578" s="58">
        <f t="shared" ref="W578:W641" si="28">I578*V578</f>
        <v>105955.18721340987</v>
      </c>
    </row>
    <row r="579" spans="1:23">
      <c r="A579" s="3" t="s">
        <v>17</v>
      </c>
      <c r="B579" s="3" t="s">
        <v>18</v>
      </c>
      <c r="C579" s="3" t="s">
        <v>19</v>
      </c>
      <c r="D579" s="3" t="s">
        <v>20</v>
      </c>
      <c r="E579" s="3" t="s">
        <v>21</v>
      </c>
      <c r="F579" s="70" t="s">
        <v>487</v>
      </c>
      <c r="G579" s="3" t="s">
        <v>44</v>
      </c>
      <c r="H579" s="58" t="str">
        <f t="shared" ref="H579:H642" si="29">MID(G579,2,3)</f>
        <v>382</v>
      </c>
      <c r="I579" s="59">
        <f>_xlfn.XLOOKUP(H579,'A6.2-Rate Base RCND Plant'!C:C,'A6.2-Rate Base RCND Plant'!F:F,"ERROR")</f>
        <v>4.068947554640568E-2</v>
      </c>
      <c r="J579" s="3" t="s">
        <v>23</v>
      </c>
      <c r="K579" s="3" t="s">
        <v>24</v>
      </c>
      <c r="L579" s="3" t="s">
        <v>25</v>
      </c>
      <c r="M579" s="4">
        <v>2001</v>
      </c>
      <c r="N579" s="5">
        <v>776626.44</v>
      </c>
      <c r="O579" s="5"/>
      <c r="P579" s="5">
        <v>37335.26</v>
      </c>
      <c r="Q579" s="58">
        <f t="shared" si="27"/>
        <v>739291.17999999993</v>
      </c>
      <c r="R579" s="3" t="s">
        <v>45</v>
      </c>
      <c r="S579" s="4">
        <v>2076</v>
      </c>
      <c r="T579" s="4">
        <v>380</v>
      </c>
      <c r="U579" s="4">
        <v>5.46</v>
      </c>
      <c r="V579" s="5">
        <v>4242832.87</v>
      </c>
      <c r="W579" s="58">
        <f t="shared" si="28"/>
        <v>172638.64431135124</v>
      </c>
    </row>
    <row r="580" spans="1:23">
      <c r="A580" s="3" t="s">
        <v>17</v>
      </c>
      <c r="B580" s="3" t="s">
        <v>18</v>
      </c>
      <c r="C580" s="3" t="s">
        <v>19</v>
      </c>
      <c r="D580" s="3" t="s">
        <v>29</v>
      </c>
      <c r="E580" s="3" t="s">
        <v>21</v>
      </c>
      <c r="F580" s="70" t="s">
        <v>487</v>
      </c>
      <c r="G580" s="3" t="s">
        <v>34</v>
      </c>
      <c r="H580" s="58" t="str">
        <f t="shared" si="29"/>
        <v>392</v>
      </c>
      <c r="I580" s="59">
        <f>_xlfn.XLOOKUP(H580,'A6.2-Rate Base RCND Plant'!C:C,'A6.2-Rate Base RCND Plant'!F:F,"ERROR")</f>
        <v>0.43183290679129122</v>
      </c>
      <c r="J580" s="3" t="s">
        <v>53</v>
      </c>
      <c r="K580" s="3" t="s">
        <v>24</v>
      </c>
      <c r="L580" s="3" t="s">
        <v>25</v>
      </c>
      <c r="M580" s="4">
        <v>2006</v>
      </c>
      <c r="N580" s="5">
        <v>52155.24</v>
      </c>
      <c r="O580" s="5"/>
      <c r="P580" s="5">
        <v>52155.24</v>
      </c>
      <c r="Q580" s="58">
        <f t="shared" si="27"/>
        <v>0</v>
      </c>
      <c r="R580" s="3" t="s">
        <v>36</v>
      </c>
      <c r="S580" s="4">
        <v>1</v>
      </c>
      <c r="T580" s="4">
        <v>1</v>
      </c>
      <c r="U580" s="4">
        <v>1</v>
      </c>
      <c r="V580" s="5">
        <v>52155.24</v>
      </c>
      <c r="W580" s="58">
        <f t="shared" si="28"/>
        <v>22522.348893597424</v>
      </c>
    </row>
    <row r="581" spans="1:23">
      <c r="A581" s="3" t="s">
        <v>17</v>
      </c>
      <c r="B581" s="3" t="s">
        <v>18</v>
      </c>
      <c r="C581" s="3" t="s">
        <v>19</v>
      </c>
      <c r="D581" s="3" t="s">
        <v>20</v>
      </c>
      <c r="E581" s="3" t="s">
        <v>21</v>
      </c>
      <c r="F581" s="70" t="s">
        <v>487</v>
      </c>
      <c r="G581" s="3" t="s">
        <v>44</v>
      </c>
      <c r="H581" s="58" t="str">
        <f t="shared" si="29"/>
        <v>382</v>
      </c>
      <c r="I581" s="59">
        <f>_xlfn.XLOOKUP(H581,'A6.2-Rate Base RCND Plant'!C:C,'A6.2-Rate Base RCND Plant'!F:F,"ERROR")</f>
        <v>4.068947554640568E-2</v>
      </c>
      <c r="J581" s="3" t="s">
        <v>23</v>
      </c>
      <c r="K581" s="3" t="s">
        <v>24</v>
      </c>
      <c r="L581" s="3" t="s">
        <v>25</v>
      </c>
      <c r="M581" s="4">
        <v>2003</v>
      </c>
      <c r="N581" s="5">
        <v>426286.35</v>
      </c>
      <c r="O581" s="5"/>
      <c r="P581" s="5">
        <v>20200.8</v>
      </c>
      <c r="Q581" s="58">
        <f t="shared" si="27"/>
        <v>406085.55</v>
      </c>
      <c r="R581" s="3" t="s">
        <v>45</v>
      </c>
      <c r="S581" s="4">
        <v>2076</v>
      </c>
      <c r="T581" s="4">
        <v>392</v>
      </c>
      <c r="U581" s="4">
        <v>5.3</v>
      </c>
      <c r="V581" s="5">
        <v>2257577.71</v>
      </c>
      <c r="W581" s="58">
        <f t="shared" si="28"/>
        <v>91859.653025155538</v>
      </c>
    </row>
    <row r="582" spans="1:23">
      <c r="A582" s="3" t="s">
        <v>17</v>
      </c>
      <c r="B582" s="3" t="s">
        <v>18</v>
      </c>
      <c r="C582" s="3" t="s">
        <v>19</v>
      </c>
      <c r="D582" s="3" t="s">
        <v>29</v>
      </c>
      <c r="E582" s="3" t="s">
        <v>21</v>
      </c>
      <c r="F582" s="70" t="s">
        <v>487</v>
      </c>
      <c r="G582" s="3" t="s">
        <v>60</v>
      </c>
      <c r="H582" s="58" t="str">
        <f t="shared" si="29"/>
        <v>394</v>
      </c>
      <c r="I582" s="59">
        <f>_xlfn.XLOOKUP(H582,'A6.2-Rate Base RCND Plant'!C:C,'A6.2-Rate Base RCND Plant'!F:F,"ERROR")</f>
        <v>0.34726061264282393</v>
      </c>
      <c r="J582" s="3" t="s">
        <v>23</v>
      </c>
      <c r="K582" s="3" t="s">
        <v>89</v>
      </c>
      <c r="L582" s="3" t="s">
        <v>109</v>
      </c>
      <c r="M582" s="4">
        <v>2001</v>
      </c>
      <c r="N582" s="5">
        <v>61574.22</v>
      </c>
      <c r="O582" s="5"/>
      <c r="P582" s="5">
        <v>60253.760000000002</v>
      </c>
      <c r="Q582" s="58">
        <f t="shared" si="27"/>
        <v>1320.4599999999991</v>
      </c>
      <c r="R582" s="3" t="s">
        <v>36</v>
      </c>
      <c r="S582" s="4">
        <v>1</v>
      </c>
      <c r="T582" s="4">
        <v>1</v>
      </c>
      <c r="U582" s="4">
        <v>1</v>
      </c>
      <c r="V582" s="5">
        <v>61574.22</v>
      </c>
      <c r="W582" s="58">
        <f t="shared" si="28"/>
        <v>21382.301360204023</v>
      </c>
    </row>
    <row r="583" spans="1:23">
      <c r="A583" s="3" t="s">
        <v>17</v>
      </c>
      <c r="B583" s="3" t="s">
        <v>18</v>
      </c>
      <c r="C583" s="3" t="s">
        <v>19</v>
      </c>
      <c r="D583" s="3" t="s">
        <v>29</v>
      </c>
      <c r="E583" s="3" t="s">
        <v>21</v>
      </c>
      <c r="F583" s="70" t="s">
        <v>487</v>
      </c>
      <c r="G583" s="3" t="s">
        <v>82</v>
      </c>
      <c r="H583" s="58" t="str">
        <f t="shared" si="29"/>
        <v>393</v>
      </c>
      <c r="I583" s="59">
        <f>_xlfn.XLOOKUP(H583,'A6.2-Rate Base RCND Plant'!C:C,'A6.2-Rate Base RCND Plant'!F:F,"ERROR")</f>
        <v>0.47174007972370507</v>
      </c>
      <c r="J583" s="3" t="s">
        <v>23</v>
      </c>
      <c r="K583" s="3" t="s">
        <v>73</v>
      </c>
      <c r="L583" s="3" t="s">
        <v>74</v>
      </c>
      <c r="M583" s="4">
        <v>2008</v>
      </c>
      <c r="N583" s="5">
        <v>3109.46</v>
      </c>
      <c r="O583" s="5"/>
      <c r="P583" s="5">
        <v>1379.62</v>
      </c>
      <c r="Q583" s="58">
        <f t="shared" si="27"/>
        <v>1729.8400000000001</v>
      </c>
      <c r="R583" s="3" t="s">
        <v>36</v>
      </c>
      <c r="S583" s="4">
        <v>1</v>
      </c>
      <c r="T583" s="4">
        <v>1</v>
      </c>
      <c r="U583" s="4">
        <v>1</v>
      </c>
      <c r="V583" s="5">
        <v>3109.46</v>
      </c>
      <c r="W583" s="58">
        <f t="shared" si="28"/>
        <v>1466.8569082976719</v>
      </c>
    </row>
    <row r="584" spans="1:23">
      <c r="A584" s="3" t="s">
        <v>17</v>
      </c>
      <c r="B584" s="3" t="s">
        <v>18</v>
      </c>
      <c r="C584" s="3" t="s">
        <v>19</v>
      </c>
      <c r="D584" s="3" t="s">
        <v>20</v>
      </c>
      <c r="E584" s="3" t="s">
        <v>21</v>
      </c>
      <c r="F584" s="70" t="s">
        <v>487</v>
      </c>
      <c r="G584" s="3" t="s">
        <v>22</v>
      </c>
      <c r="H584" s="58" t="str">
        <f t="shared" si="29"/>
        <v>384</v>
      </c>
      <c r="I584" s="59">
        <f>_xlfn.XLOOKUP(H584,'A6.2-Rate Base RCND Plant'!C:C,'A6.2-Rate Base RCND Plant'!F:F,"ERROR")</f>
        <v>0.35620879944303163</v>
      </c>
      <c r="J584" s="3" t="s">
        <v>23</v>
      </c>
      <c r="K584" s="3" t="s">
        <v>24</v>
      </c>
      <c r="L584" s="3" t="s">
        <v>25</v>
      </c>
      <c r="M584" s="4">
        <v>2000</v>
      </c>
      <c r="N584" s="5">
        <v>5325.73</v>
      </c>
      <c r="O584" s="5"/>
      <c r="P584" s="5">
        <v>3690.46</v>
      </c>
      <c r="Q584" s="58">
        <f t="shared" si="27"/>
        <v>1635.2699999999995</v>
      </c>
      <c r="R584" s="3" t="s">
        <v>26</v>
      </c>
      <c r="S584" s="4">
        <v>1947</v>
      </c>
      <c r="T584" s="4">
        <v>369</v>
      </c>
      <c r="U584" s="4">
        <v>5.28</v>
      </c>
      <c r="V584" s="5">
        <v>28100.799999999999</v>
      </c>
      <c r="W584" s="58">
        <f t="shared" si="28"/>
        <v>10009.752231388744</v>
      </c>
    </row>
    <row r="585" spans="1:23">
      <c r="A585" s="3" t="s">
        <v>17</v>
      </c>
      <c r="B585" s="3" t="s">
        <v>18</v>
      </c>
      <c r="C585" s="3" t="s">
        <v>19</v>
      </c>
      <c r="D585" s="3" t="s">
        <v>20</v>
      </c>
      <c r="E585" s="3" t="s">
        <v>21</v>
      </c>
      <c r="F585" s="70" t="s">
        <v>487</v>
      </c>
      <c r="G585" s="3" t="s">
        <v>63</v>
      </c>
      <c r="H585" s="58" t="str">
        <f t="shared" si="29"/>
        <v>383</v>
      </c>
      <c r="I585" s="59">
        <f>_xlfn.XLOOKUP(H585,'A6.2-Rate Base RCND Plant'!C:C,'A6.2-Rate Base RCND Plant'!F:F,"ERROR")</f>
        <v>0.50413956378429226</v>
      </c>
      <c r="J585" s="3" t="s">
        <v>23</v>
      </c>
      <c r="K585" s="3" t="s">
        <v>24</v>
      </c>
      <c r="L585" s="3" t="s">
        <v>25</v>
      </c>
      <c r="M585" s="4">
        <v>2006</v>
      </c>
      <c r="N585" s="5">
        <v>137623.10999999999</v>
      </c>
      <c r="O585" s="5"/>
      <c r="P585" s="5">
        <v>77633.69</v>
      </c>
      <c r="Q585" s="58">
        <f t="shared" si="27"/>
        <v>59989.419999999984</v>
      </c>
      <c r="R585" s="3" t="s">
        <v>64</v>
      </c>
      <c r="S585" s="4">
        <v>954</v>
      </c>
      <c r="T585" s="4">
        <v>356</v>
      </c>
      <c r="U585" s="4">
        <v>2.68</v>
      </c>
      <c r="V585" s="5">
        <v>368799.01</v>
      </c>
      <c r="W585" s="58">
        <f t="shared" si="28"/>
        <v>185926.17202547885</v>
      </c>
    </row>
    <row r="586" spans="1:23">
      <c r="A586" s="3" t="s">
        <v>17</v>
      </c>
      <c r="B586" s="3" t="s">
        <v>18</v>
      </c>
      <c r="C586" s="3" t="s">
        <v>19</v>
      </c>
      <c r="D586" s="3" t="s">
        <v>20</v>
      </c>
      <c r="E586" s="3" t="s">
        <v>21</v>
      </c>
      <c r="F586" s="70" t="s">
        <v>487</v>
      </c>
      <c r="G586" s="3" t="s">
        <v>22</v>
      </c>
      <c r="H586" s="58" t="str">
        <f t="shared" si="29"/>
        <v>384</v>
      </c>
      <c r="I586" s="59">
        <f>_xlfn.XLOOKUP(H586,'A6.2-Rate Base RCND Plant'!C:C,'A6.2-Rate Base RCND Plant'!F:F,"ERROR")</f>
        <v>0.35620879944303163</v>
      </c>
      <c r="J586" s="3" t="s">
        <v>23</v>
      </c>
      <c r="K586" s="3" t="s">
        <v>24</v>
      </c>
      <c r="L586" s="3" t="s">
        <v>25</v>
      </c>
      <c r="M586" s="4">
        <v>2002</v>
      </c>
      <c r="N586" s="5">
        <v>190573.22</v>
      </c>
      <c r="O586" s="5"/>
      <c r="P586" s="5">
        <v>122270.16</v>
      </c>
      <c r="Q586" s="58">
        <f t="shared" si="27"/>
        <v>68303.06</v>
      </c>
      <c r="R586" s="3" t="s">
        <v>26</v>
      </c>
      <c r="S586" s="4">
        <v>1947</v>
      </c>
      <c r="T586" s="4">
        <v>383</v>
      </c>
      <c r="U586" s="4">
        <v>5.08</v>
      </c>
      <c r="V586" s="5">
        <v>968788.67</v>
      </c>
      <c r="W586" s="58">
        <f t="shared" si="28"/>
        <v>345091.04905471136</v>
      </c>
    </row>
    <row r="587" spans="1:23">
      <c r="A587" s="3" t="s">
        <v>17</v>
      </c>
      <c r="B587" s="3" t="s">
        <v>18</v>
      </c>
      <c r="C587" s="3" t="s">
        <v>19</v>
      </c>
      <c r="D587" s="3" t="s">
        <v>20</v>
      </c>
      <c r="E587" s="3" t="s">
        <v>21</v>
      </c>
      <c r="F587" s="70" t="s">
        <v>487</v>
      </c>
      <c r="G587" s="3" t="s">
        <v>22</v>
      </c>
      <c r="H587" s="58" t="str">
        <f t="shared" si="29"/>
        <v>384</v>
      </c>
      <c r="I587" s="59">
        <f>_xlfn.XLOOKUP(H587,'A6.2-Rate Base RCND Plant'!C:C,'A6.2-Rate Base RCND Plant'!F:F,"ERROR")</f>
        <v>0.35620879944303163</v>
      </c>
      <c r="J587" s="3" t="s">
        <v>23</v>
      </c>
      <c r="K587" s="3" t="s">
        <v>24</v>
      </c>
      <c r="L587" s="3" t="s">
        <v>25</v>
      </c>
      <c r="M587" s="4">
        <v>1985</v>
      </c>
      <c r="N587" s="5">
        <v>28.78</v>
      </c>
      <c r="O587" s="5"/>
      <c r="P587" s="5">
        <v>27.16</v>
      </c>
      <c r="Q587" s="58">
        <f t="shared" si="27"/>
        <v>1.620000000000001</v>
      </c>
      <c r="R587" s="3" t="s">
        <v>26</v>
      </c>
      <c r="S587" s="4">
        <v>1947</v>
      </c>
      <c r="T587" s="4">
        <v>247</v>
      </c>
      <c r="U587" s="4">
        <v>7.88</v>
      </c>
      <c r="V587" s="5">
        <v>226.86</v>
      </c>
      <c r="W587" s="58">
        <f t="shared" si="28"/>
        <v>80.809528241646163</v>
      </c>
    </row>
    <row r="588" spans="1:23">
      <c r="A588" s="3" t="s">
        <v>17</v>
      </c>
      <c r="B588" s="3" t="s">
        <v>18</v>
      </c>
      <c r="C588" s="3" t="s">
        <v>19</v>
      </c>
      <c r="D588" s="3" t="s">
        <v>20</v>
      </c>
      <c r="E588" s="3" t="s">
        <v>21</v>
      </c>
      <c r="F588" s="70" t="s">
        <v>487</v>
      </c>
      <c r="G588" s="3" t="s">
        <v>63</v>
      </c>
      <c r="H588" s="58" t="str">
        <f t="shared" si="29"/>
        <v>383</v>
      </c>
      <c r="I588" s="59">
        <f>_xlfn.XLOOKUP(H588,'A6.2-Rate Base RCND Plant'!C:C,'A6.2-Rate Base RCND Plant'!F:F,"ERROR")</f>
        <v>0.50413956378429226</v>
      </c>
      <c r="J588" s="3" t="s">
        <v>23</v>
      </c>
      <c r="K588" s="3" t="s">
        <v>24</v>
      </c>
      <c r="L588" s="3" t="s">
        <v>25</v>
      </c>
      <c r="M588" s="4">
        <v>1977</v>
      </c>
      <c r="N588" s="5">
        <v>232.42</v>
      </c>
      <c r="O588" s="5"/>
      <c r="P588" s="5">
        <v>232.42</v>
      </c>
      <c r="Q588" s="58">
        <f t="shared" si="27"/>
        <v>0</v>
      </c>
      <c r="R588" s="3" t="s">
        <v>64</v>
      </c>
      <c r="S588" s="4">
        <v>954</v>
      </c>
      <c r="T588" s="4">
        <v>136</v>
      </c>
      <c r="U588" s="4">
        <v>7.01</v>
      </c>
      <c r="V588" s="5">
        <v>1630.36</v>
      </c>
      <c r="W588" s="58">
        <f t="shared" si="28"/>
        <v>821.92897921135864</v>
      </c>
    </row>
    <row r="589" spans="1:23">
      <c r="A589" s="3" t="s">
        <v>17</v>
      </c>
      <c r="B589" s="3" t="s">
        <v>18</v>
      </c>
      <c r="C589" s="3" t="s">
        <v>19</v>
      </c>
      <c r="D589" s="3" t="s">
        <v>29</v>
      </c>
      <c r="E589" s="3" t="s">
        <v>21</v>
      </c>
      <c r="F589" s="70" t="s">
        <v>487</v>
      </c>
      <c r="G589" s="3" t="s">
        <v>41</v>
      </c>
      <c r="H589" s="58" t="str">
        <f t="shared" si="29"/>
        <v>397</v>
      </c>
      <c r="I589" s="59">
        <f>_xlfn.XLOOKUP(H589,'A6.2-Rate Base RCND Plant'!C:C,'A6.2-Rate Base RCND Plant'!F:F,"ERROR")</f>
        <v>0.45288665983949944</v>
      </c>
      <c r="J589" s="3" t="s">
        <v>23</v>
      </c>
      <c r="K589" s="3" t="s">
        <v>58</v>
      </c>
      <c r="L589" s="3" t="s">
        <v>59</v>
      </c>
      <c r="M589" s="4">
        <v>2011</v>
      </c>
      <c r="N589" s="5">
        <v>1513.9</v>
      </c>
      <c r="O589" s="5"/>
      <c r="P589" s="5">
        <v>1513.44</v>
      </c>
      <c r="Q589" s="58">
        <f t="shared" si="27"/>
        <v>0.46000000000003638</v>
      </c>
      <c r="R589" s="3" t="s">
        <v>36</v>
      </c>
      <c r="S589" s="4">
        <v>1</v>
      </c>
      <c r="T589" s="4">
        <v>1</v>
      </c>
      <c r="U589" s="4">
        <v>1</v>
      </c>
      <c r="V589" s="5">
        <v>1513.9</v>
      </c>
      <c r="W589" s="58">
        <f t="shared" si="28"/>
        <v>685.62511433101827</v>
      </c>
    </row>
    <row r="590" spans="1:23">
      <c r="A590" s="3" t="s">
        <v>17</v>
      </c>
      <c r="B590" s="3" t="s">
        <v>18</v>
      </c>
      <c r="C590" s="3" t="s">
        <v>19</v>
      </c>
      <c r="D590" s="3" t="s">
        <v>29</v>
      </c>
      <c r="E590" s="3" t="s">
        <v>21</v>
      </c>
      <c r="F590" s="70" t="s">
        <v>487</v>
      </c>
      <c r="G590" s="3" t="s">
        <v>60</v>
      </c>
      <c r="H590" s="58" t="str">
        <f t="shared" si="29"/>
        <v>394</v>
      </c>
      <c r="I590" s="59">
        <f>_xlfn.XLOOKUP(H590,'A6.2-Rate Base RCND Plant'!C:C,'A6.2-Rate Base RCND Plant'!F:F,"ERROR")</f>
        <v>0.34726061264282393</v>
      </c>
      <c r="J590" s="3" t="s">
        <v>23</v>
      </c>
      <c r="K590" s="3" t="s">
        <v>37</v>
      </c>
      <c r="L590" s="3" t="s">
        <v>38</v>
      </c>
      <c r="M590" s="4">
        <v>2012</v>
      </c>
      <c r="N590" s="5">
        <v>51243.01</v>
      </c>
      <c r="O590" s="5"/>
      <c r="P590" s="5">
        <v>29630.33</v>
      </c>
      <c r="Q590" s="58">
        <f t="shared" si="27"/>
        <v>21612.68</v>
      </c>
      <c r="R590" s="3" t="s">
        <v>36</v>
      </c>
      <c r="S590" s="4">
        <v>1</v>
      </c>
      <c r="T590" s="4">
        <v>1</v>
      </c>
      <c r="U590" s="4">
        <v>1</v>
      </c>
      <c r="V590" s="5">
        <v>51243.01</v>
      </c>
      <c r="W590" s="58">
        <f t="shared" si="28"/>
        <v>17794.679046262354</v>
      </c>
    </row>
    <row r="591" spans="1:23">
      <c r="A591" s="3" t="s">
        <v>17</v>
      </c>
      <c r="B591" s="3" t="s">
        <v>18</v>
      </c>
      <c r="C591" s="3" t="s">
        <v>19</v>
      </c>
      <c r="D591" s="3" t="s">
        <v>20</v>
      </c>
      <c r="E591" s="3" t="s">
        <v>21</v>
      </c>
      <c r="F591" s="70" t="s">
        <v>487</v>
      </c>
      <c r="G591" s="3" t="s">
        <v>63</v>
      </c>
      <c r="H591" s="58" t="str">
        <f t="shared" si="29"/>
        <v>383</v>
      </c>
      <c r="I591" s="59">
        <f>_xlfn.XLOOKUP(H591,'A6.2-Rate Base RCND Plant'!C:C,'A6.2-Rate Base RCND Plant'!F:F,"ERROR")</f>
        <v>0.50413956378429226</v>
      </c>
      <c r="J591" s="3" t="s">
        <v>23</v>
      </c>
      <c r="K591" s="3" t="s">
        <v>24</v>
      </c>
      <c r="L591" s="3" t="s">
        <v>25</v>
      </c>
      <c r="M591" s="4">
        <v>1964</v>
      </c>
      <c r="N591" s="5">
        <v>2100</v>
      </c>
      <c r="O591" s="5"/>
      <c r="P591" s="5">
        <v>2100</v>
      </c>
      <c r="Q591" s="58">
        <f t="shared" si="27"/>
        <v>0</v>
      </c>
      <c r="R591" s="3" t="s">
        <v>64</v>
      </c>
      <c r="S591" s="4">
        <v>954</v>
      </c>
      <c r="T591" s="4">
        <v>82</v>
      </c>
      <c r="U591" s="4">
        <v>11.63</v>
      </c>
      <c r="V591" s="5">
        <v>24431.71</v>
      </c>
      <c r="W591" s="58">
        <f t="shared" si="28"/>
        <v>12316.99162190433</v>
      </c>
    </row>
    <row r="592" spans="1:23">
      <c r="A592" s="3" t="s">
        <v>17</v>
      </c>
      <c r="B592" s="3" t="s">
        <v>18</v>
      </c>
      <c r="C592" s="3" t="s">
        <v>19</v>
      </c>
      <c r="D592" s="3" t="s">
        <v>20</v>
      </c>
      <c r="E592" s="3" t="s">
        <v>21</v>
      </c>
      <c r="F592" s="70" t="s">
        <v>487</v>
      </c>
      <c r="G592" s="3" t="s">
        <v>51</v>
      </c>
      <c r="H592" s="58" t="str">
        <f t="shared" si="29"/>
        <v>375</v>
      </c>
      <c r="I592" s="59">
        <f>_xlfn.XLOOKUP(H592,'A6.2-Rate Base RCND Plant'!C:C,'A6.2-Rate Base RCND Plant'!F:F,"ERROR")</f>
        <v>0.14703551036705884</v>
      </c>
      <c r="J592" s="3" t="s">
        <v>23</v>
      </c>
      <c r="K592" s="3" t="s">
        <v>24</v>
      </c>
      <c r="L592" s="3" t="s">
        <v>25</v>
      </c>
      <c r="M592" s="4">
        <v>1979</v>
      </c>
      <c r="N592" s="5">
        <v>35</v>
      </c>
      <c r="O592" s="5"/>
      <c r="P592" s="5">
        <v>24.81</v>
      </c>
      <c r="Q592" s="58">
        <f t="shared" si="27"/>
        <v>10.190000000000001</v>
      </c>
      <c r="R592" s="3" t="s">
        <v>52</v>
      </c>
      <c r="S592" s="4">
        <v>673</v>
      </c>
      <c r="T592" s="4">
        <v>177</v>
      </c>
      <c r="U592" s="4">
        <v>3.8</v>
      </c>
      <c r="V592" s="5">
        <v>133.08000000000001</v>
      </c>
      <c r="W592" s="58">
        <f t="shared" si="28"/>
        <v>19.567485719648193</v>
      </c>
    </row>
    <row r="593" spans="1:23">
      <c r="A593" s="3" t="s">
        <v>17</v>
      </c>
      <c r="B593" s="3" t="s">
        <v>18</v>
      </c>
      <c r="C593" s="3" t="s">
        <v>19</v>
      </c>
      <c r="D593" s="3" t="s">
        <v>29</v>
      </c>
      <c r="E593" s="3" t="s">
        <v>21</v>
      </c>
      <c r="F593" s="70" t="s">
        <v>487</v>
      </c>
      <c r="G593" s="3" t="s">
        <v>60</v>
      </c>
      <c r="H593" s="58" t="str">
        <f t="shared" si="29"/>
        <v>394</v>
      </c>
      <c r="I593" s="59">
        <f>_xlfn.XLOOKUP(H593,'A6.2-Rate Base RCND Plant'!C:C,'A6.2-Rate Base RCND Plant'!F:F,"ERROR")</f>
        <v>0.34726061264282393</v>
      </c>
      <c r="J593" s="3" t="s">
        <v>23</v>
      </c>
      <c r="K593" s="3" t="s">
        <v>58</v>
      </c>
      <c r="L593" s="3" t="s">
        <v>59</v>
      </c>
      <c r="M593" s="4">
        <v>2001</v>
      </c>
      <c r="N593" s="5">
        <v>38588.68</v>
      </c>
      <c r="O593" s="5"/>
      <c r="P593" s="5">
        <v>38155.01</v>
      </c>
      <c r="Q593" s="58">
        <f t="shared" si="27"/>
        <v>433.66999999999825</v>
      </c>
      <c r="R593" s="3" t="s">
        <v>36</v>
      </c>
      <c r="S593" s="4">
        <v>1</v>
      </c>
      <c r="T593" s="4">
        <v>1</v>
      </c>
      <c r="U593" s="4">
        <v>1</v>
      </c>
      <c r="V593" s="5">
        <v>38588.68</v>
      </c>
      <c r="W593" s="58">
        <f t="shared" si="28"/>
        <v>13400.328657877886</v>
      </c>
    </row>
    <row r="594" spans="1:23">
      <c r="A594" s="3" t="s">
        <v>17</v>
      </c>
      <c r="B594" s="3" t="s">
        <v>18</v>
      </c>
      <c r="C594" s="3" t="s">
        <v>19</v>
      </c>
      <c r="D594" s="3" t="s">
        <v>29</v>
      </c>
      <c r="E594" s="3" t="s">
        <v>21</v>
      </c>
      <c r="F594" s="70" t="s">
        <v>487</v>
      </c>
      <c r="G594" s="3" t="s">
        <v>82</v>
      </c>
      <c r="H594" s="58" t="str">
        <f t="shared" si="29"/>
        <v>393</v>
      </c>
      <c r="I594" s="59">
        <f>_xlfn.XLOOKUP(H594,'A6.2-Rate Base RCND Plant'!C:C,'A6.2-Rate Base RCND Plant'!F:F,"ERROR")</f>
        <v>0.47174007972370507</v>
      </c>
      <c r="J594" s="3" t="s">
        <v>23</v>
      </c>
      <c r="K594" s="3" t="s">
        <v>42</v>
      </c>
      <c r="L594" s="3" t="s">
        <v>83</v>
      </c>
      <c r="M594" s="4">
        <v>1995</v>
      </c>
      <c r="N594" s="5">
        <v>2420.04</v>
      </c>
      <c r="O594" s="5"/>
      <c r="P594" s="5">
        <v>2058.2600000000002</v>
      </c>
      <c r="Q594" s="58">
        <f t="shared" si="27"/>
        <v>361.77999999999975</v>
      </c>
      <c r="R594" s="3" t="s">
        <v>36</v>
      </c>
      <c r="S594" s="4">
        <v>1</v>
      </c>
      <c r="T594" s="4">
        <v>1</v>
      </c>
      <c r="U594" s="4">
        <v>1</v>
      </c>
      <c r="V594" s="5">
        <v>2420.04</v>
      </c>
      <c r="W594" s="58">
        <f t="shared" si="28"/>
        <v>1141.6298625345553</v>
      </c>
    </row>
    <row r="595" spans="1:23">
      <c r="A595" s="3" t="s">
        <v>17</v>
      </c>
      <c r="B595" s="3" t="s">
        <v>18</v>
      </c>
      <c r="C595" s="3" t="s">
        <v>19</v>
      </c>
      <c r="D595" s="3" t="s">
        <v>29</v>
      </c>
      <c r="E595" s="3" t="s">
        <v>21</v>
      </c>
      <c r="F595" s="70" t="s">
        <v>487</v>
      </c>
      <c r="G595" s="3" t="s">
        <v>30</v>
      </c>
      <c r="H595" s="58" t="str">
        <f t="shared" si="29"/>
        <v>390</v>
      </c>
      <c r="I595" s="59">
        <f>_xlfn.XLOOKUP(H595,'A6.2-Rate Base RCND Plant'!C:C,'A6.2-Rate Base RCND Plant'!F:F,"ERROR")</f>
        <v>0.24904501540006124</v>
      </c>
      <c r="J595" s="3" t="s">
        <v>23</v>
      </c>
      <c r="K595" s="3" t="s">
        <v>37</v>
      </c>
      <c r="L595" s="3" t="s">
        <v>38</v>
      </c>
      <c r="M595" s="4">
        <v>2005</v>
      </c>
      <c r="N595" s="5">
        <v>2547.63</v>
      </c>
      <c r="O595" s="5"/>
      <c r="P595" s="5">
        <v>2547.63</v>
      </c>
      <c r="Q595" s="58">
        <f t="shared" si="27"/>
        <v>0</v>
      </c>
      <c r="R595" s="3" t="s">
        <v>33</v>
      </c>
      <c r="S595" s="4">
        <v>675</v>
      </c>
      <c r="T595" s="4">
        <v>370</v>
      </c>
      <c r="U595" s="4">
        <v>1.82</v>
      </c>
      <c r="V595" s="5">
        <v>4647.7</v>
      </c>
      <c r="W595" s="58">
        <f t="shared" si="28"/>
        <v>1157.4865180748645</v>
      </c>
    </row>
    <row r="596" spans="1:23">
      <c r="A596" s="3" t="s">
        <v>17</v>
      </c>
      <c r="B596" s="3" t="s">
        <v>18</v>
      </c>
      <c r="C596" s="3" t="s">
        <v>19</v>
      </c>
      <c r="D596" s="3" t="s">
        <v>29</v>
      </c>
      <c r="E596" s="3" t="s">
        <v>21</v>
      </c>
      <c r="F596" s="70" t="s">
        <v>487</v>
      </c>
      <c r="G596" s="3" t="s">
        <v>30</v>
      </c>
      <c r="H596" s="58" t="str">
        <f t="shared" si="29"/>
        <v>390</v>
      </c>
      <c r="I596" s="59">
        <f>_xlfn.XLOOKUP(H596,'A6.2-Rate Base RCND Plant'!C:C,'A6.2-Rate Base RCND Plant'!F:F,"ERROR")</f>
        <v>0.24904501540006124</v>
      </c>
      <c r="J596" s="3" t="s">
        <v>23</v>
      </c>
      <c r="K596" s="3" t="s">
        <v>37</v>
      </c>
      <c r="L596" s="3" t="s">
        <v>38</v>
      </c>
      <c r="M596" s="4">
        <v>2006</v>
      </c>
      <c r="N596" s="5">
        <v>1090</v>
      </c>
      <c r="O596" s="5"/>
      <c r="P596" s="5">
        <v>1090</v>
      </c>
      <c r="Q596" s="58">
        <f t="shared" si="27"/>
        <v>0</v>
      </c>
      <c r="R596" s="3" t="s">
        <v>33</v>
      </c>
      <c r="S596" s="4">
        <v>675</v>
      </c>
      <c r="T596" s="4">
        <v>381</v>
      </c>
      <c r="U596" s="4">
        <v>1.77</v>
      </c>
      <c r="V596" s="5">
        <v>1931.1</v>
      </c>
      <c r="W596" s="58">
        <f t="shared" si="28"/>
        <v>480.93082923905826</v>
      </c>
    </row>
    <row r="597" spans="1:23">
      <c r="A597" s="3" t="s">
        <v>17</v>
      </c>
      <c r="B597" s="3" t="s">
        <v>18</v>
      </c>
      <c r="C597" s="3" t="s">
        <v>19</v>
      </c>
      <c r="D597" s="3" t="s">
        <v>29</v>
      </c>
      <c r="E597" s="3" t="s">
        <v>21</v>
      </c>
      <c r="F597" s="70" t="s">
        <v>487</v>
      </c>
      <c r="G597" s="3" t="s">
        <v>30</v>
      </c>
      <c r="H597" s="58" t="str">
        <f t="shared" si="29"/>
        <v>390</v>
      </c>
      <c r="I597" s="59">
        <f>_xlfn.XLOOKUP(H597,'A6.2-Rate Base RCND Plant'!C:C,'A6.2-Rate Base RCND Plant'!F:F,"ERROR")</f>
        <v>0.24904501540006124</v>
      </c>
      <c r="J597" s="3" t="s">
        <v>23</v>
      </c>
      <c r="K597" s="3" t="s">
        <v>68</v>
      </c>
      <c r="L597" s="3" t="s">
        <v>69</v>
      </c>
      <c r="M597" s="4">
        <v>1980</v>
      </c>
      <c r="N597" s="5">
        <v>7.62</v>
      </c>
      <c r="O597" s="5"/>
      <c r="P597" s="5">
        <v>7.52</v>
      </c>
      <c r="Q597" s="58">
        <f t="shared" si="27"/>
        <v>0.10000000000000053</v>
      </c>
      <c r="R597" s="3" t="s">
        <v>33</v>
      </c>
      <c r="S597" s="4">
        <v>675</v>
      </c>
      <c r="T597" s="4">
        <v>203.75</v>
      </c>
      <c r="U597" s="4">
        <v>3.31</v>
      </c>
      <c r="V597" s="5">
        <v>25.24</v>
      </c>
      <c r="W597" s="58">
        <f t="shared" si="28"/>
        <v>6.2858961886975457</v>
      </c>
    </row>
    <row r="598" spans="1:23">
      <c r="A598" s="3" t="s">
        <v>17</v>
      </c>
      <c r="B598" s="3" t="s">
        <v>18</v>
      </c>
      <c r="C598" s="3" t="s">
        <v>19</v>
      </c>
      <c r="D598" s="3" t="s">
        <v>29</v>
      </c>
      <c r="E598" s="3" t="s">
        <v>21</v>
      </c>
      <c r="F598" s="70" t="s">
        <v>487</v>
      </c>
      <c r="G598" s="3" t="s">
        <v>30</v>
      </c>
      <c r="H598" s="58" t="str">
        <f t="shared" si="29"/>
        <v>390</v>
      </c>
      <c r="I598" s="59">
        <f>_xlfn.XLOOKUP(H598,'A6.2-Rate Base RCND Plant'!C:C,'A6.2-Rate Base RCND Plant'!F:F,"ERROR")</f>
        <v>0.24904501540006124</v>
      </c>
      <c r="J598" s="3" t="s">
        <v>23</v>
      </c>
      <c r="K598" s="3" t="s">
        <v>68</v>
      </c>
      <c r="L598" s="3" t="s">
        <v>88</v>
      </c>
      <c r="M598" s="4">
        <v>1962</v>
      </c>
      <c r="N598" s="5">
        <v>451.02</v>
      </c>
      <c r="O598" s="5"/>
      <c r="P598" s="5">
        <v>450.94</v>
      </c>
      <c r="Q598" s="58">
        <f t="shared" si="27"/>
        <v>7.9999999999984084E-2</v>
      </c>
      <c r="R598" s="3" t="s">
        <v>33</v>
      </c>
      <c r="S598" s="4">
        <v>675</v>
      </c>
      <c r="T598" s="4">
        <v>58</v>
      </c>
      <c r="U598" s="4">
        <v>11.64</v>
      </c>
      <c r="V598" s="5">
        <v>5248.94</v>
      </c>
      <c r="W598" s="58">
        <f t="shared" si="28"/>
        <v>1307.2223431339974</v>
      </c>
    </row>
    <row r="599" spans="1:23">
      <c r="A599" s="3" t="s">
        <v>17</v>
      </c>
      <c r="B599" s="3" t="s">
        <v>18</v>
      </c>
      <c r="C599" s="3" t="s">
        <v>19</v>
      </c>
      <c r="D599" s="3" t="s">
        <v>20</v>
      </c>
      <c r="E599" s="3" t="s">
        <v>21</v>
      </c>
      <c r="F599" s="70" t="s">
        <v>487</v>
      </c>
      <c r="G599" s="3" t="s">
        <v>63</v>
      </c>
      <c r="H599" s="58" t="str">
        <f t="shared" si="29"/>
        <v>383</v>
      </c>
      <c r="I599" s="59">
        <f>_xlfn.XLOOKUP(H599,'A6.2-Rate Base RCND Plant'!C:C,'A6.2-Rate Base RCND Plant'!F:F,"ERROR")</f>
        <v>0.50413956378429226</v>
      </c>
      <c r="J599" s="3" t="s">
        <v>23</v>
      </c>
      <c r="K599" s="3" t="s">
        <v>24</v>
      </c>
      <c r="L599" s="3" t="s">
        <v>25</v>
      </c>
      <c r="M599" s="4">
        <v>1962</v>
      </c>
      <c r="N599" s="5">
        <v>833</v>
      </c>
      <c r="O599" s="5"/>
      <c r="P599" s="5">
        <v>833</v>
      </c>
      <c r="Q599" s="58">
        <f t="shared" si="27"/>
        <v>0</v>
      </c>
      <c r="R599" s="3" t="s">
        <v>64</v>
      </c>
      <c r="S599" s="4">
        <v>954</v>
      </c>
      <c r="T599" s="4">
        <v>82</v>
      </c>
      <c r="U599" s="4">
        <v>11.63</v>
      </c>
      <c r="V599" s="5">
        <v>9691.24</v>
      </c>
      <c r="W599" s="58">
        <f t="shared" si="28"/>
        <v>4885.737506128884</v>
      </c>
    </row>
    <row r="600" spans="1:23">
      <c r="A600" s="3" t="s">
        <v>17</v>
      </c>
      <c r="B600" s="3" t="s">
        <v>18</v>
      </c>
      <c r="C600" s="3" t="s">
        <v>19</v>
      </c>
      <c r="D600" s="3" t="s">
        <v>29</v>
      </c>
      <c r="E600" s="3" t="s">
        <v>21</v>
      </c>
      <c r="F600" s="70" t="s">
        <v>487</v>
      </c>
      <c r="G600" s="3" t="s">
        <v>57</v>
      </c>
      <c r="H600" s="58" t="str">
        <f t="shared" si="29"/>
        <v>396</v>
      </c>
      <c r="I600" s="59">
        <f>_xlfn.XLOOKUP(H600,'A6.2-Rate Base RCND Plant'!C:C,'A6.2-Rate Base RCND Plant'!F:F,"ERROR")</f>
        <v>0.54297473900690851</v>
      </c>
      <c r="J600" s="3" t="s">
        <v>23</v>
      </c>
      <c r="K600" s="3" t="s">
        <v>89</v>
      </c>
      <c r="L600" s="3" t="s">
        <v>90</v>
      </c>
      <c r="M600" s="4">
        <v>2014</v>
      </c>
      <c r="N600" s="5">
        <v>109215.36</v>
      </c>
      <c r="O600" s="5"/>
      <c r="P600" s="5">
        <v>89588.03</v>
      </c>
      <c r="Q600" s="58">
        <f t="shared" si="27"/>
        <v>19627.330000000002</v>
      </c>
      <c r="R600" s="3" t="s">
        <v>36</v>
      </c>
      <c r="S600" s="4">
        <v>1</v>
      </c>
      <c r="T600" s="4">
        <v>1</v>
      </c>
      <c r="U600" s="4">
        <v>1</v>
      </c>
      <c r="V600" s="5">
        <v>109215.36</v>
      </c>
      <c r="W600" s="58">
        <f t="shared" si="28"/>
        <v>59301.181591545559</v>
      </c>
    </row>
    <row r="601" spans="1:23">
      <c r="A601" s="3" t="s">
        <v>17</v>
      </c>
      <c r="B601" s="3" t="s">
        <v>18</v>
      </c>
      <c r="C601" s="3" t="s">
        <v>19</v>
      </c>
      <c r="D601" s="3" t="s">
        <v>20</v>
      </c>
      <c r="E601" s="3" t="s">
        <v>21</v>
      </c>
      <c r="F601" s="70" t="s">
        <v>487</v>
      </c>
      <c r="G601" s="3" t="s">
        <v>63</v>
      </c>
      <c r="H601" s="58" t="str">
        <f t="shared" si="29"/>
        <v>383</v>
      </c>
      <c r="I601" s="59">
        <f>_xlfn.XLOOKUP(H601,'A6.2-Rate Base RCND Plant'!C:C,'A6.2-Rate Base RCND Plant'!F:F,"ERROR")</f>
        <v>0.50413956378429226</v>
      </c>
      <c r="J601" s="3" t="s">
        <v>23</v>
      </c>
      <c r="K601" s="3" t="s">
        <v>24</v>
      </c>
      <c r="L601" s="3" t="s">
        <v>25</v>
      </c>
      <c r="M601" s="4">
        <v>1980</v>
      </c>
      <c r="N601" s="5">
        <v>4355</v>
      </c>
      <c r="O601" s="5"/>
      <c r="P601" s="5">
        <v>4277.45</v>
      </c>
      <c r="Q601" s="58">
        <f t="shared" si="27"/>
        <v>77.550000000000182</v>
      </c>
      <c r="R601" s="3" t="s">
        <v>64</v>
      </c>
      <c r="S601" s="4">
        <v>954</v>
      </c>
      <c r="T601" s="4">
        <v>201</v>
      </c>
      <c r="U601" s="4">
        <v>4.75</v>
      </c>
      <c r="V601" s="5">
        <v>20670</v>
      </c>
      <c r="W601" s="58">
        <f t="shared" si="28"/>
        <v>10420.564783421321</v>
      </c>
    </row>
    <row r="602" spans="1:23">
      <c r="A602" s="3" t="s">
        <v>17</v>
      </c>
      <c r="B602" s="3" t="s">
        <v>18</v>
      </c>
      <c r="C602" s="3" t="s">
        <v>19</v>
      </c>
      <c r="D602" s="3" t="s">
        <v>20</v>
      </c>
      <c r="E602" s="3" t="s">
        <v>21</v>
      </c>
      <c r="F602" s="70" t="s">
        <v>487</v>
      </c>
      <c r="G602" s="3" t="s">
        <v>63</v>
      </c>
      <c r="H602" s="58" t="str">
        <f t="shared" si="29"/>
        <v>383</v>
      </c>
      <c r="I602" s="59">
        <f>_xlfn.XLOOKUP(H602,'A6.2-Rate Base RCND Plant'!C:C,'A6.2-Rate Base RCND Plant'!F:F,"ERROR")</f>
        <v>0.50413956378429226</v>
      </c>
      <c r="J602" s="3" t="s">
        <v>23</v>
      </c>
      <c r="K602" s="3" t="s">
        <v>24</v>
      </c>
      <c r="L602" s="3" t="s">
        <v>25</v>
      </c>
      <c r="M602" s="4">
        <v>1987</v>
      </c>
      <c r="N602" s="5">
        <v>51945.49</v>
      </c>
      <c r="O602" s="5"/>
      <c r="P602" s="5">
        <v>48691.839999999997</v>
      </c>
      <c r="Q602" s="58">
        <f t="shared" si="27"/>
        <v>3253.6500000000015</v>
      </c>
      <c r="R602" s="3" t="s">
        <v>64</v>
      </c>
      <c r="S602" s="4">
        <v>954</v>
      </c>
      <c r="T602" s="4">
        <v>243</v>
      </c>
      <c r="U602" s="4">
        <v>3.93</v>
      </c>
      <c r="V602" s="5">
        <v>203934.15</v>
      </c>
      <c r="W602" s="58">
        <f t="shared" si="28"/>
        <v>102811.27342172043</v>
      </c>
    </row>
    <row r="603" spans="1:23">
      <c r="A603" s="3" t="s">
        <v>17</v>
      </c>
      <c r="B603" s="3" t="s">
        <v>18</v>
      </c>
      <c r="C603" s="3" t="s">
        <v>19</v>
      </c>
      <c r="D603" s="3" t="s">
        <v>29</v>
      </c>
      <c r="E603" s="3" t="s">
        <v>21</v>
      </c>
      <c r="F603" s="70" t="s">
        <v>487</v>
      </c>
      <c r="G603" s="3" t="s">
        <v>41</v>
      </c>
      <c r="H603" s="58" t="str">
        <f t="shared" si="29"/>
        <v>397</v>
      </c>
      <c r="I603" s="59">
        <f>_xlfn.XLOOKUP(H603,'A6.2-Rate Base RCND Plant'!C:C,'A6.2-Rate Base RCND Plant'!F:F,"ERROR")</f>
        <v>0.45288665983949944</v>
      </c>
      <c r="J603" s="3" t="s">
        <v>23</v>
      </c>
      <c r="K603" s="3" t="s">
        <v>31</v>
      </c>
      <c r="L603" s="3" t="s">
        <v>32</v>
      </c>
      <c r="M603" s="4">
        <v>2015</v>
      </c>
      <c r="N603" s="5">
        <v>3875.04</v>
      </c>
      <c r="O603" s="5"/>
      <c r="P603" s="5">
        <v>2770.9</v>
      </c>
      <c r="Q603" s="58">
        <f t="shared" si="27"/>
        <v>1104.1399999999999</v>
      </c>
      <c r="R603" s="3" t="s">
        <v>36</v>
      </c>
      <c r="S603" s="4">
        <v>1</v>
      </c>
      <c r="T603" s="4">
        <v>1</v>
      </c>
      <c r="U603" s="4">
        <v>1</v>
      </c>
      <c r="V603" s="5">
        <v>3875.04</v>
      </c>
      <c r="W603" s="58">
        <f t="shared" si="28"/>
        <v>1754.953922344454</v>
      </c>
    </row>
    <row r="604" spans="1:23">
      <c r="A604" s="3" t="s">
        <v>17</v>
      </c>
      <c r="B604" s="3" t="s">
        <v>18</v>
      </c>
      <c r="C604" s="3" t="s">
        <v>19</v>
      </c>
      <c r="D604" s="3" t="s">
        <v>29</v>
      </c>
      <c r="E604" s="3" t="s">
        <v>21</v>
      </c>
      <c r="F604" s="70" t="s">
        <v>487</v>
      </c>
      <c r="G604" s="3" t="s">
        <v>30</v>
      </c>
      <c r="H604" s="58" t="str">
        <f t="shared" si="29"/>
        <v>390</v>
      </c>
      <c r="I604" s="59">
        <f>_xlfn.XLOOKUP(H604,'A6.2-Rate Base RCND Plant'!C:C,'A6.2-Rate Base RCND Plant'!F:F,"ERROR")</f>
        <v>0.24904501540006124</v>
      </c>
      <c r="J604" s="3" t="s">
        <v>23</v>
      </c>
      <c r="K604" s="3" t="s">
        <v>68</v>
      </c>
      <c r="L604" s="3" t="s">
        <v>88</v>
      </c>
      <c r="M604" s="4">
        <v>1961</v>
      </c>
      <c r="N604" s="5">
        <v>20089.16</v>
      </c>
      <c r="O604" s="5"/>
      <c r="P604" s="5">
        <v>20087.2</v>
      </c>
      <c r="Q604" s="58">
        <f t="shared" si="27"/>
        <v>1.9599999999991269</v>
      </c>
      <c r="R604" s="3" t="s">
        <v>33</v>
      </c>
      <c r="S604" s="4">
        <v>675</v>
      </c>
      <c r="T604" s="4">
        <v>58</v>
      </c>
      <c r="U604" s="4">
        <v>11.64</v>
      </c>
      <c r="V604" s="5">
        <v>233796.26</v>
      </c>
      <c r="W604" s="58">
        <f t="shared" si="28"/>
        <v>58225.793172176724</v>
      </c>
    </row>
    <row r="605" spans="1:23">
      <c r="A605" s="3" t="s">
        <v>17</v>
      </c>
      <c r="B605" s="3" t="s">
        <v>18</v>
      </c>
      <c r="C605" s="3" t="s">
        <v>19</v>
      </c>
      <c r="D605" s="3" t="s">
        <v>65</v>
      </c>
      <c r="E605" s="3" t="s">
        <v>21</v>
      </c>
      <c r="F605" s="70" t="s">
        <v>487</v>
      </c>
      <c r="G605" s="3" t="s">
        <v>77</v>
      </c>
      <c r="H605" s="58" t="str">
        <f t="shared" si="29"/>
        <v>367</v>
      </c>
      <c r="I605" s="59">
        <f>_xlfn.XLOOKUP(H605,'A6.2-Rate Base RCND Plant'!C:C,'A6.2-Rate Base RCND Plant'!F:F,"ERROR")</f>
        <v>0.49719891469810329</v>
      </c>
      <c r="J605" s="3" t="s">
        <v>23</v>
      </c>
      <c r="K605" s="3" t="s">
        <v>107</v>
      </c>
      <c r="L605" s="3" t="s">
        <v>108</v>
      </c>
      <c r="M605" s="4">
        <v>1999</v>
      </c>
      <c r="N605" s="5">
        <v>3388.3</v>
      </c>
      <c r="O605" s="5"/>
      <c r="P605" s="5">
        <v>1670.18</v>
      </c>
      <c r="Q605" s="58">
        <f t="shared" si="27"/>
        <v>1718.1200000000001</v>
      </c>
      <c r="R605" s="3" t="s">
        <v>78</v>
      </c>
      <c r="S605" s="4">
        <v>747</v>
      </c>
      <c r="T605" s="4">
        <v>278</v>
      </c>
      <c r="U605" s="4">
        <v>2.69</v>
      </c>
      <c r="V605" s="5">
        <v>9104.5300000000007</v>
      </c>
      <c r="W605" s="58">
        <f t="shared" si="28"/>
        <v>4526.7624348363224</v>
      </c>
    </row>
    <row r="606" spans="1:23">
      <c r="A606" s="3" t="s">
        <v>17</v>
      </c>
      <c r="B606" s="3" t="s">
        <v>18</v>
      </c>
      <c r="C606" s="3" t="s">
        <v>19</v>
      </c>
      <c r="D606" s="3" t="s">
        <v>29</v>
      </c>
      <c r="E606" s="3" t="s">
        <v>21</v>
      </c>
      <c r="F606" s="70" t="s">
        <v>487</v>
      </c>
      <c r="G606" s="3" t="s">
        <v>41</v>
      </c>
      <c r="H606" s="58" t="str">
        <f t="shared" si="29"/>
        <v>397</v>
      </c>
      <c r="I606" s="59">
        <f>_xlfn.XLOOKUP(H606,'A6.2-Rate Base RCND Plant'!C:C,'A6.2-Rate Base RCND Plant'!F:F,"ERROR")</f>
        <v>0.45288665983949944</v>
      </c>
      <c r="J606" s="3" t="s">
        <v>23</v>
      </c>
      <c r="K606" s="3" t="s">
        <v>49</v>
      </c>
      <c r="L606" s="3" t="s">
        <v>50</v>
      </c>
      <c r="M606" s="4">
        <v>2016</v>
      </c>
      <c r="N606" s="5">
        <v>2793.91</v>
      </c>
      <c r="O606" s="5"/>
      <c r="P606" s="5">
        <v>1470</v>
      </c>
      <c r="Q606" s="58">
        <f t="shared" si="27"/>
        <v>1323.9099999999999</v>
      </c>
      <c r="R606" s="3" t="s">
        <v>36</v>
      </c>
      <c r="S606" s="4">
        <v>1</v>
      </c>
      <c r="T606" s="4">
        <v>1</v>
      </c>
      <c r="U606" s="4">
        <v>1</v>
      </c>
      <c r="V606" s="5">
        <v>2793.91</v>
      </c>
      <c r="W606" s="58">
        <f t="shared" si="28"/>
        <v>1265.3245677921759</v>
      </c>
    </row>
    <row r="607" spans="1:23">
      <c r="A607" s="3" t="s">
        <v>17</v>
      </c>
      <c r="B607" s="3" t="s">
        <v>18</v>
      </c>
      <c r="C607" s="3" t="s">
        <v>19</v>
      </c>
      <c r="D607" s="3" t="s">
        <v>29</v>
      </c>
      <c r="E607" s="3" t="s">
        <v>21</v>
      </c>
      <c r="F607" s="70" t="s">
        <v>487</v>
      </c>
      <c r="G607" s="3" t="s">
        <v>95</v>
      </c>
      <c r="H607" s="58" t="str">
        <f t="shared" si="29"/>
        <v>389</v>
      </c>
      <c r="I607" s="59">
        <f>_xlfn.XLOOKUP(H607,'A6.2-Rate Base RCND Plant'!C:C,'A6.2-Rate Base RCND Plant'!F:F,"ERROR")</f>
        <v>6.1649066788854748E-2</v>
      </c>
      <c r="J607" s="3" t="s">
        <v>96</v>
      </c>
      <c r="K607" s="3" t="s">
        <v>68</v>
      </c>
      <c r="L607" s="3" t="s">
        <v>88</v>
      </c>
      <c r="M607" s="4">
        <v>1950</v>
      </c>
      <c r="N607" s="5">
        <v>7647.5</v>
      </c>
      <c r="O607" s="5"/>
      <c r="P607" s="5">
        <v>0</v>
      </c>
      <c r="Q607" s="58">
        <f t="shared" si="27"/>
        <v>7647.5</v>
      </c>
      <c r="R607" s="3" t="s">
        <v>36</v>
      </c>
      <c r="S607" s="4">
        <v>1</v>
      </c>
      <c r="T607" s="4">
        <v>1</v>
      </c>
      <c r="U607" s="4">
        <v>1</v>
      </c>
      <c r="V607" s="5">
        <v>7647.5</v>
      </c>
      <c r="W607" s="58">
        <f t="shared" si="28"/>
        <v>471.4612382677667</v>
      </c>
    </row>
    <row r="608" spans="1:23">
      <c r="A608" s="3" t="s">
        <v>17</v>
      </c>
      <c r="B608" s="3" t="s">
        <v>18</v>
      </c>
      <c r="C608" s="3" t="s">
        <v>19</v>
      </c>
      <c r="D608" s="3" t="s">
        <v>29</v>
      </c>
      <c r="E608" s="3" t="s">
        <v>21</v>
      </c>
      <c r="F608" s="70" t="s">
        <v>487</v>
      </c>
      <c r="G608" s="3" t="s">
        <v>30</v>
      </c>
      <c r="H608" s="58" t="str">
        <f t="shared" si="29"/>
        <v>390</v>
      </c>
      <c r="I608" s="59">
        <f>_xlfn.XLOOKUP(H608,'A6.2-Rate Base RCND Plant'!C:C,'A6.2-Rate Base RCND Plant'!F:F,"ERROR")</f>
        <v>0.24904501540006124</v>
      </c>
      <c r="J608" s="3" t="s">
        <v>23</v>
      </c>
      <c r="K608" s="3" t="s">
        <v>31</v>
      </c>
      <c r="L608" s="3" t="s">
        <v>32</v>
      </c>
      <c r="M608" s="4">
        <v>2017</v>
      </c>
      <c r="N608" s="5">
        <v>60725.599999999999</v>
      </c>
      <c r="O608" s="5"/>
      <c r="P608" s="5">
        <v>13474.64</v>
      </c>
      <c r="Q608" s="58">
        <f t="shared" si="27"/>
        <v>47250.96</v>
      </c>
      <c r="R608" s="3" t="s">
        <v>33</v>
      </c>
      <c r="S608" s="4">
        <v>675</v>
      </c>
      <c r="T608" s="4">
        <v>479</v>
      </c>
      <c r="U608" s="4">
        <v>1.41</v>
      </c>
      <c r="V608" s="5">
        <v>85573.65</v>
      </c>
      <c r="W608" s="58">
        <f t="shared" si="28"/>
        <v>21311.690982089451</v>
      </c>
    </row>
    <row r="609" spans="1:23">
      <c r="A609" s="3" t="s">
        <v>17</v>
      </c>
      <c r="B609" s="3" t="s">
        <v>18</v>
      </c>
      <c r="C609" s="3" t="s">
        <v>19</v>
      </c>
      <c r="D609" s="3" t="s">
        <v>29</v>
      </c>
      <c r="E609" s="3" t="s">
        <v>21</v>
      </c>
      <c r="F609" s="70" t="s">
        <v>487</v>
      </c>
      <c r="G609" s="3" t="s">
        <v>60</v>
      </c>
      <c r="H609" s="58" t="str">
        <f t="shared" si="29"/>
        <v>394</v>
      </c>
      <c r="I609" s="59">
        <f>_xlfn.XLOOKUP(H609,'A6.2-Rate Base RCND Plant'!C:C,'A6.2-Rate Base RCND Plant'!F:F,"ERROR")</f>
        <v>0.34726061264282393</v>
      </c>
      <c r="J609" s="3" t="s">
        <v>23</v>
      </c>
      <c r="K609" s="3" t="s">
        <v>42</v>
      </c>
      <c r="L609" s="3" t="s">
        <v>91</v>
      </c>
      <c r="M609" s="4">
        <v>2017</v>
      </c>
      <c r="N609" s="5">
        <v>325698.08</v>
      </c>
      <c r="O609" s="5"/>
      <c r="P609" s="5">
        <v>114646.58</v>
      </c>
      <c r="Q609" s="58">
        <f t="shared" si="27"/>
        <v>211051.5</v>
      </c>
      <c r="R609" s="3" t="s">
        <v>36</v>
      </c>
      <c r="S609" s="4">
        <v>1</v>
      </c>
      <c r="T609" s="4">
        <v>1</v>
      </c>
      <c r="U609" s="4">
        <v>1</v>
      </c>
      <c r="V609" s="5">
        <v>325698.08</v>
      </c>
      <c r="W609" s="58">
        <f t="shared" si="28"/>
        <v>113102.11479739149</v>
      </c>
    </row>
    <row r="610" spans="1:23">
      <c r="A610" s="3" t="s">
        <v>17</v>
      </c>
      <c r="B610" s="3" t="s">
        <v>18</v>
      </c>
      <c r="C610" s="3" t="s">
        <v>19</v>
      </c>
      <c r="D610" s="3" t="s">
        <v>29</v>
      </c>
      <c r="E610" s="3" t="s">
        <v>21</v>
      </c>
      <c r="F610" s="70" t="s">
        <v>487</v>
      </c>
      <c r="G610" s="3" t="s">
        <v>30</v>
      </c>
      <c r="H610" s="58" t="str">
        <f t="shared" si="29"/>
        <v>390</v>
      </c>
      <c r="I610" s="59">
        <f>_xlfn.XLOOKUP(H610,'A6.2-Rate Base RCND Plant'!C:C,'A6.2-Rate Base RCND Plant'!F:F,"ERROR")</f>
        <v>0.24904501540006124</v>
      </c>
      <c r="J610" s="3" t="s">
        <v>23</v>
      </c>
      <c r="K610" s="3" t="s">
        <v>73</v>
      </c>
      <c r="L610" s="3" t="s">
        <v>74</v>
      </c>
      <c r="M610" s="4">
        <v>2017</v>
      </c>
      <c r="N610" s="5">
        <v>32647.78</v>
      </c>
      <c r="O610" s="5"/>
      <c r="P610" s="5">
        <v>6853.17</v>
      </c>
      <c r="Q610" s="58">
        <f t="shared" si="27"/>
        <v>25794.61</v>
      </c>
      <c r="R610" s="3" t="s">
        <v>33</v>
      </c>
      <c r="S610" s="4">
        <v>675</v>
      </c>
      <c r="T610" s="4">
        <v>479</v>
      </c>
      <c r="U610" s="4">
        <v>1.41</v>
      </c>
      <c r="V610" s="5">
        <v>46006.79</v>
      </c>
      <c r="W610" s="58">
        <f t="shared" si="28"/>
        <v>11457.761724057384</v>
      </c>
    </row>
    <row r="611" spans="1:23">
      <c r="A611" s="3" t="s">
        <v>17</v>
      </c>
      <c r="B611" s="3" t="s">
        <v>18</v>
      </c>
      <c r="C611" s="3" t="s">
        <v>19</v>
      </c>
      <c r="D611" s="3" t="s">
        <v>29</v>
      </c>
      <c r="E611" s="3" t="s">
        <v>21</v>
      </c>
      <c r="F611" s="70" t="s">
        <v>487</v>
      </c>
      <c r="G611" s="3" t="s">
        <v>41</v>
      </c>
      <c r="H611" s="58" t="str">
        <f t="shared" si="29"/>
        <v>397</v>
      </c>
      <c r="I611" s="59">
        <f>_xlfn.XLOOKUP(H611,'A6.2-Rate Base RCND Plant'!C:C,'A6.2-Rate Base RCND Plant'!F:F,"ERROR")</f>
        <v>0.45288665983949944</v>
      </c>
      <c r="J611" s="3" t="s">
        <v>23</v>
      </c>
      <c r="K611" s="3" t="s">
        <v>31</v>
      </c>
      <c r="L611" s="3" t="s">
        <v>32</v>
      </c>
      <c r="M611" s="4">
        <v>2017</v>
      </c>
      <c r="N611" s="5">
        <v>228130.64</v>
      </c>
      <c r="O611" s="5"/>
      <c r="P611" s="5">
        <v>132693.4</v>
      </c>
      <c r="Q611" s="58">
        <f t="shared" si="27"/>
        <v>95437.24000000002</v>
      </c>
      <c r="R611" s="3" t="s">
        <v>36</v>
      </c>
      <c r="S611" s="4">
        <v>1</v>
      </c>
      <c r="T611" s="4">
        <v>1</v>
      </c>
      <c r="U611" s="4">
        <v>1</v>
      </c>
      <c r="V611" s="5">
        <v>228130.64</v>
      </c>
      <c r="W611" s="58">
        <f t="shared" si="28"/>
        <v>103317.32355664732</v>
      </c>
    </row>
    <row r="612" spans="1:23">
      <c r="A612" s="3" t="s">
        <v>17</v>
      </c>
      <c r="B612" s="3" t="s">
        <v>18</v>
      </c>
      <c r="C612" s="3" t="s">
        <v>19</v>
      </c>
      <c r="D612" s="3" t="s">
        <v>29</v>
      </c>
      <c r="E612" s="3" t="s">
        <v>21</v>
      </c>
      <c r="F612" s="70" t="s">
        <v>487</v>
      </c>
      <c r="G612" s="3" t="s">
        <v>60</v>
      </c>
      <c r="H612" s="58" t="str">
        <f t="shared" si="29"/>
        <v>394</v>
      </c>
      <c r="I612" s="59">
        <f>_xlfn.XLOOKUP(H612,'A6.2-Rate Base RCND Plant'!C:C,'A6.2-Rate Base RCND Plant'!F:F,"ERROR")</f>
        <v>0.34726061264282393</v>
      </c>
      <c r="J612" s="3" t="s">
        <v>23</v>
      </c>
      <c r="K612" s="3" t="s">
        <v>49</v>
      </c>
      <c r="L612" s="3" t="s">
        <v>50</v>
      </c>
      <c r="M612" s="4">
        <v>2009</v>
      </c>
      <c r="N612" s="5">
        <v>40418.629999999997</v>
      </c>
      <c r="O612" s="5"/>
      <c r="P612" s="5">
        <v>25865.99</v>
      </c>
      <c r="Q612" s="58">
        <f t="shared" si="27"/>
        <v>14552.639999999996</v>
      </c>
      <c r="R612" s="3" t="s">
        <v>36</v>
      </c>
      <c r="S612" s="4">
        <v>1</v>
      </c>
      <c r="T612" s="4">
        <v>1</v>
      </c>
      <c r="U612" s="4">
        <v>1</v>
      </c>
      <c r="V612" s="5">
        <v>40418.629999999997</v>
      </c>
      <c r="W612" s="58">
        <f t="shared" si="28"/>
        <v>14035.798215983621</v>
      </c>
    </row>
    <row r="613" spans="1:23">
      <c r="A613" s="3" t="s">
        <v>17</v>
      </c>
      <c r="B613" s="3" t="s">
        <v>18</v>
      </c>
      <c r="C613" s="3" t="s">
        <v>19</v>
      </c>
      <c r="D613" s="3" t="s">
        <v>29</v>
      </c>
      <c r="E613" s="3" t="s">
        <v>21</v>
      </c>
      <c r="F613" s="70" t="s">
        <v>487</v>
      </c>
      <c r="G613" s="3" t="s">
        <v>60</v>
      </c>
      <c r="H613" s="58" t="str">
        <f t="shared" si="29"/>
        <v>394</v>
      </c>
      <c r="I613" s="59">
        <f>_xlfn.XLOOKUP(H613,'A6.2-Rate Base RCND Plant'!C:C,'A6.2-Rate Base RCND Plant'!F:F,"ERROR")</f>
        <v>0.34726061264282393</v>
      </c>
      <c r="J613" s="3" t="s">
        <v>23</v>
      </c>
      <c r="K613" s="3" t="s">
        <v>31</v>
      </c>
      <c r="L613" s="3" t="s">
        <v>32</v>
      </c>
      <c r="M613" s="4">
        <v>2006</v>
      </c>
      <c r="N613" s="5">
        <v>49734.76</v>
      </c>
      <c r="O613" s="5"/>
      <c r="P613" s="5">
        <v>40590.129999999997</v>
      </c>
      <c r="Q613" s="58">
        <f t="shared" si="27"/>
        <v>9144.6300000000047</v>
      </c>
      <c r="R613" s="3" t="s">
        <v>36</v>
      </c>
      <c r="S613" s="4">
        <v>1</v>
      </c>
      <c r="T613" s="4">
        <v>1</v>
      </c>
      <c r="U613" s="4">
        <v>1</v>
      </c>
      <c r="V613" s="5">
        <v>49734.76</v>
      </c>
      <c r="W613" s="58">
        <f t="shared" si="28"/>
        <v>17270.923227243813</v>
      </c>
    </row>
    <row r="614" spans="1:23">
      <c r="A614" s="3" t="s">
        <v>17</v>
      </c>
      <c r="B614" s="3" t="s">
        <v>18</v>
      </c>
      <c r="C614" s="3" t="s">
        <v>19</v>
      </c>
      <c r="D614" s="3" t="s">
        <v>29</v>
      </c>
      <c r="E614" s="3" t="s">
        <v>21</v>
      </c>
      <c r="F614" s="70" t="s">
        <v>487</v>
      </c>
      <c r="G614" s="3" t="s">
        <v>57</v>
      </c>
      <c r="H614" s="58" t="str">
        <f t="shared" si="29"/>
        <v>396</v>
      </c>
      <c r="I614" s="59">
        <f>_xlfn.XLOOKUP(H614,'A6.2-Rate Base RCND Plant'!C:C,'A6.2-Rate Base RCND Plant'!F:F,"ERROR")</f>
        <v>0.54297473900690851</v>
      </c>
      <c r="J614" s="3" t="s">
        <v>23</v>
      </c>
      <c r="K614" s="3" t="s">
        <v>89</v>
      </c>
      <c r="L614" s="3" t="s">
        <v>90</v>
      </c>
      <c r="M614" s="4">
        <v>2001</v>
      </c>
      <c r="N614" s="5">
        <v>39735.660000000003</v>
      </c>
      <c r="O614" s="5"/>
      <c r="P614" s="5">
        <v>38701.5</v>
      </c>
      <c r="Q614" s="58">
        <f t="shared" si="27"/>
        <v>1034.1600000000035</v>
      </c>
      <c r="R614" s="3" t="s">
        <v>36</v>
      </c>
      <c r="S614" s="4">
        <v>1</v>
      </c>
      <c r="T614" s="4">
        <v>1</v>
      </c>
      <c r="U614" s="4">
        <v>1</v>
      </c>
      <c r="V614" s="5">
        <v>39735.660000000003</v>
      </c>
      <c r="W614" s="58">
        <f t="shared" si="28"/>
        <v>21575.459617767257</v>
      </c>
    </row>
    <row r="615" spans="1:23">
      <c r="A615" s="3" t="s">
        <v>17</v>
      </c>
      <c r="B615" s="3" t="s">
        <v>18</v>
      </c>
      <c r="C615" s="3" t="s">
        <v>19</v>
      </c>
      <c r="D615" s="3" t="s">
        <v>29</v>
      </c>
      <c r="E615" s="3" t="s">
        <v>21</v>
      </c>
      <c r="F615" s="70" t="s">
        <v>487</v>
      </c>
      <c r="G615" s="3" t="s">
        <v>57</v>
      </c>
      <c r="H615" s="58" t="str">
        <f t="shared" si="29"/>
        <v>396</v>
      </c>
      <c r="I615" s="59">
        <f>_xlfn.XLOOKUP(H615,'A6.2-Rate Base RCND Plant'!C:C,'A6.2-Rate Base RCND Plant'!F:F,"ERROR")</f>
        <v>0.54297473900690851</v>
      </c>
      <c r="J615" s="3" t="s">
        <v>23</v>
      </c>
      <c r="K615" s="3" t="s">
        <v>42</v>
      </c>
      <c r="L615" s="3" t="s">
        <v>91</v>
      </c>
      <c r="M615" s="4">
        <v>2005</v>
      </c>
      <c r="N615" s="5">
        <v>69677.89</v>
      </c>
      <c r="O615" s="5"/>
      <c r="P615" s="5">
        <v>69677.89</v>
      </c>
      <c r="Q615" s="58">
        <f t="shared" si="27"/>
        <v>0</v>
      </c>
      <c r="R615" s="3" t="s">
        <v>36</v>
      </c>
      <c r="S615" s="4">
        <v>1</v>
      </c>
      <c r="T615" s="4">
        <v>1</v>
      </c>
      <c r="U615" s="4">
        <v>1</v>
      </c>
      <c r="V615" s="5">
        <v>69677.89</v>
      </c>
      <c r="W615" s="58">
        <f t="shared" si="28"/>
        <v>37833.334137302081</v>
      </c>
    </row>
    <row r="616" spans="1:23">
      <c r="A616" s="3" t="s">
        <v>17</v>
      </c>
      <c r="B616" s="3" t="s">
        <v>18</v>
      </c>
      <c r="C616" s="3" t="s">
        <v>19</v>
      </c>
      <c r="D616" s="3" t="s">
        <v>29</v>
      </c>
      <c r="E616" s="3" t="s">
        <v>21</v>
      </c>
      <c r="F616" s="70" t="s">
        <v>487</v>
      </c>
      <c r="G616" s="3" t="s">
        <v>57</v>
      </c>
      <c r="H616" s="58" t="str">
        <f t="shared" si="29"/>
        <v>396</v>
      </c>
      <c r="I616" s="59">
        <f>_xlfn.XLOOKUP(H616,'A6.2-Rate Base RCND Plant'!C:C,'A6.2-Rate Base RCND Plant'!F:F,"ERROR")</f>
        <v>0.54297473900690851</v>
      </c>
      <c r="J616" s="3" t="s">
        <v>23</v>
      </c>
      <c r="K616" s="3" t="s">
        <v>42</v>
      </c>
      <c r="L616" s="3" t="s">
        <v>91</v>
      </c>
      <c r="M616" s="4">
        <v>2009</v>
      </c>
      <c r="N616" s="5">
        <v>50766.01</v>
      </c>
      <c r="O616" s="5"/>
      <c r="P616" s="5">
        <v>50766.01</v>
      </c>
      <c r="Q616" s="58">
        <f t="shared" si="27"/>
        <v>0</v>
      </c>
      <c r="R616" s="3" t="s">
        <v>36</v>
      </c>
      <c r="S616" s="4">
        <v>1</v>
      </c>
      <c r="T616" s="4">
        <v>1</v>
      </c>
      <c r="U616" s="4">
        <v>1</v>
      </c>
      <c r="V616" s="5">
        <v>50766.01</v>
      </c>
      <c r="W616" s="58">
        <f t="shared" si="28"/>
        <v>27564.661030172108</v>
      </c>
    </row>
    <row r="617" spans="1:23">
      <c r="A617" s="3" t="s">
        <v>17</v>
      </c>
      <c r="B617" s="3" t="s">
        <v>18</v>
      </c>
      <c r="C617" s="3" t="s">
        <v>19</v>
      </c>
      <c r="D617" s="3" t="s">
        <v>29</v>
      </c>
      <c r="E617" s="3" t="s">
        <v>21</v>
      </c>
      <c r="F617" s="70" t="s">
        <v>487</v>
      </c>
      <c r="G617" s="3" t="s">
        <v>60</v>
      </c>
      <c r="H617" s="58" t="str">
        <f t="shared" si="29"/>
        <v>394</v>
      </c>
      <c r="I617" s="59">
        <f>_xlfn.XLOOKUP(H617,'A6.2-Rate Base RCND Plant'!C:C,'A6.2-Rate Base RCND Plant'!F:F,"ERROR")</f>
        <v>0.34726061264282393</v>
      </c>
      <c r="J617" s="3" t="s">
        <v>23</v>
      </c>
      <c r="K617" s="3" t="s">
        <v>49</v>
      </c>
      <c r="L617" s="3" t="s">
        <v>50</v>
      </c>
      <c r="M617" s="4">
        <v>2001</v>
      </c>
      <c r="N617" s="5">
        <v>28814.82</v>
      </c>
      <c r="O617" s="5"/>
      <c r="P617" s="5">
        <v>28450.23</v>
      </c>
      <c r="Q617" s="58">
        <f t="shared" si="27"/>
        <v>364.59000000000015</v>
      </c>
      <c r="R617" s="3" t="s">
        <v>36</v>
      </c>
      <c r="S617" s="4">
        <v>1</v>
      </c>
      <c r="T617" s="4">
        <v>1</v>
      </c>
      <c r="U617" s="4">
        <v>1</v>
      </c>
      <c r="V617" s="5">
        <v>28814.82</v>
      </c>
      <c r="W617" s="58">
        <f t="shared" si="28"/>
        <v>10006.252046392696</v>
      </c>
    </row>
    <row r="618" spans="1:23">
      <c r="A618" s="3" t="s">
        <v>17</v>
      </c>
      <c r="B618" s="3" t="s">
        <v>18</v>
      </c>
      <c r="C618" s="3" t="s">
        <v>19</v>
      </c>
      <c r="D618" s="3" t="s">
        <v>29</v>
      </c>
      <c r="E618" s="3" t="s">
        <v>21</v>
      </c>
      <c r="F618" s="70" t="s">
        <v>487</v>
      </c>
      <c r="G618" s="3" t="s">
        <v>30</v>
      </c>
      <c r="H618" s="58" t="str">
        <f t="shared" si="29"/>
        <v>390</v>
      </c>
      <c r="I618" s="59">
        <f>_xlfn.XLOOKUP(H618,'A6.2-Rate Base RCND Plant'!C:C,'A6.2-Rate Base RCND Plant'!F:F,"ERROR")</f>
        <v>0.24904501540006124</v>
      </c>
      <c r="J618" s="3" t="s">
        <v>23</v>
      </c>
      <c r="K618" s="3" t="s">
        <v>89</v>
      </c>
      <c r="L618" s="3" t="s">
        <v>90</v>
      </c>
      <c r="M618" s="4">
        <v>1996</v>
      </c>
      <c r="N618" s="5">
        <v>20000</v>
      </c>
      <c r="O618" s="5"/>
      <c r="P618" s="5">
        <v>8995.7099999999991</v>
      </c>
      <c r="Q618" s="58">
        <f t="shared" si="27"/>
        <v>11004.29</v>
      </c>
      <c r="R618" s="3" t="s">
        <v>33</v>
      </c>
      <c r="S618" s="4">
        <v>675</v>
      </c>
      <c r="T618" s="4">
        <v>284</v>
      </c>
      <c r="U618" s="4">
        <v>2.38</v>
      </c>
      <c r="V618" s="5">
        <v>47535.21</v>
      </c>
      <c r="W618" s="58">
        <f t="shared" si="28"/>
        <v>11838.407106495146</v>
      </c>
    </row>
    <row r="619" spans="1:23">
      <c r="A619" s="3" t="s">
        <v>17</v>
      </c>
      <c r="B619" s="3" t="s">
        <v>18</v>
      </c>
      <c r="C619" s="3" t="s">
        <v>19</v>
      </c>
      <c r="D619" s="3" t="s">
        <v>29</v>
      </c>
      <c r="E619" s="3" t="s">
        <v>21</v>
      </c>
      <c r="F619" s="70" t="s">
        <v>487</v>
      </c>
      <c r="G619" s="3" t="s">
        <v>30</v>
      </c>
      <c r="H619" s="58" t="str">
        <f t="shared" si="29"/>
        <v>390</v>
      </c>
      <c r="I619" s="59">
        <f>_xlfn.XLOOKUP(H619,'A6.2-Rate Base RCND Plant'!C:C,'A6.2-Rate Base RCND Plant'!F:F,"ERROR")</f>
        <v>0.24904501540006124</v>
      </c>
      <c r="J619" s="3" t="s">
        <v>23</v>
      </c>
      <c r="K619" s="3" t="s">
        <v>42</v>
      </c>
      <c r="L619" s="3" t="s">
        <v>43</v>
      </c>
      <c r="M619" s="4">
        <v>2009</v>
      </c>
      <c r="N619" s="5">
        <v>107255.28</v>
      </c>
      <c r="O619" s="5"/>
      <c r="P619" s="5">
        <v>103380.18</v>
      </c>
      <c r="Q619" s="58">
        <f t="shared" si="27"/>
        <v>3875.1000000000058</v>
      </c>
      <c r="R619" s="3" t="s">
        <v>33</v>
      </c>
      <c r="S619" s="4">
        <v>675</v>
      </c>
      <c r="T619" s="4">
        <v>403</v>
      </c>
      <c r="U619" s="4">
        <v>1.67</v>
      </c>
      <c r="V619" s="5">
        <v>179645.94</v>
      </c>
      <c r="W619" s="58">
        <f t="shared" si="28"/>
        <v>44739.925893858475</v>
      </c>
    </row>
    <row r="620" spans="1:23">
      <c r="A620" s="3" t="s">
        <v>17</v>
      </c>
      <c r="B620" s="3" t="s">
        <v>18</v>
      </c>
      <c r="C620" s="3" t="s">
        <v>19</v>
      </c>
      <c r="D620" s="3" t="s">
        <v>29</v>
      </c>
      <c r="E620" s="3" t="s">
        <v>21</v>
      </c>
      <c r="F620" s="70" t="s">
        <v>487</v>
      </c>
      <c r="G620" s="3" t="s">
        <v>41</v>
      </c>
      <c r="H620" s="58" t="str">
        <f t="shared" si="29"/>
        <v>397</v>
      </c>
      <c r="I620" s="59">
        <f>_xlfn.XLOOKUP(H620,'A6.2-Rate Base RCND Plant'!C:C,'A6.2-Rate Base RCND Plant'!F:F,"ERROR")</f>
        <v>0.45288665983949944</v>
      </c>
      <c r="J620" s="3" t="s">
        <v>23</v>
      </c>
      <c r="K620" s="3" t="s">
        <v>31</v>
      </c>
      <c r="L620" s="3" t="s">
        <v>32</v>
      </c>
      <c r="M620" s="4">
        <v>2013</v>
      </c>
      <c r="N620" s="5">
        <v>21560.26</v>
      </c>
      <c r="O620" s="5"/>
      <c r="P620" s="5">
        <v>18410.490000000002</v>
      </c>
      <c r="Q620" s="58">
        <f t="shared" si="27"/>
        <v>3149.7699999999968</v>
      </c>
      <c r="R620" s="3" t="s">
        <v>36</v>
      </c>
      <c r="S620" s="4">
        <v>1</v>
      </c>
      <c r="T620" s="4">
        <v>1</v>
      </c>
      <c r="U620" s="4">
        <v>1</v>
      </c>
      <c r="V620" s="5">
        <v>21560.26</v>
      </c>
      <c r="W620" s="58">
        <f t="shared" si="28"/>
        <v>9764.3541366711652</v>
      </c>
    </row>
    <row r="621" spans="1:23">
      <c r="A621" s="3" t="s">
        <v>17</v>
      </c>
      <c r="B621" s="3" t="s">
        <v>18</v>
      </c>
      <c r="C621" s="3" t="s">
        <v>19</v>
      </c>
      <c r="D621" s="3" t="s">
        <v>29</v>
      </c>
      <c r="E621" s="3" t="s">
        <v>21</v>
      </c>
      <c r="F621" s="70" t="s">
        <v>487</v>
      </c>
      <c r="G621" s="3" t="s">
        <v>70</v>
      </c>
      <c r="H621" s="58" t="str">
        <f t="shared" si="29"/>
        <v>391</v>
      </c>
      <c r="I621" s="59">
        <f>_xlfn.XLOOKUP(H621,'A6.2-Rate Base RCND Plant'!C:C,'A6.2-Rate Base RCND Plant'!F:F,"ERROR")</f>
        <v>0.55164661503469203</v>
      </c>
      <c r="J621" s="3" t="s">
        <v>71</v>
      </c>
      <c r="K621" s="3" t="s">
        <v>42</v>
      </c>
      <c r="L621" s="3" t="s">
        <v>43</v>
      </c>
      <c r="M621" s="4">
        <v>2008</v>
      </c>
      <c r="N621" s="5">
        <v>14997.1</v>
      </c>
      <c r="O621" s="5"/>
      <c r="P621" s="5">
        <v>14982.74</v>
      </c>
      <c r="Q621" s="58">
        <f t="shared" si="27"/>
        <v>14.360000000000582</v>
      </c>
      <c r="R621" s="3" t="s">
        <v>36</v>
      </c>
      <c r="S621" s="4">
        <v>1</v>
      </c>
      <c r="T621" s="4">
        <v>1</v>
      </c>
      <c r="U621" s="4">
        <v>1</v>
      </c>
      <c r="V621" s="5">
        <v>14997.1</v>
      </c>
      <c r="W621" s="58">
        <f t="shared" si="28"/>
        <v>8273.0994503367801</v>
      </c>
    </row>
    <row r="622" spans="1:23">
      <c r="A622" s="3" t="s">
        <v>17</v>
      </c>
      <c r="B622" s="3" t="s">
        <v>18</v>
      </c>
      <c r="C622" s="3" t="s">
        <v>19</v>
      </c>
      <c r="D622" s="3" t="s">
        <v>29</v>
      </c>
      <c r="E622" s="3" t="s">
        <v>21</v>
      </c>
      <c r="F622" s="70" t="s">
        <v>487</v>
      </c>
      <c r="G622" s="3" t="s">
        <v>60</v>
      </c>
      <c r="H622" s="58" t="str">
        <f t="shared" si="29"/>
        <v>394</v>
      </c>
      <c r="I622" s="59">
        <f>_xlfn.XLOOKUP(H622,'A6.2-Rate Base RCND Plant'!C:C,'A6.2-Rate Base RCND Plant'!F:F,"ERROR")</f>
        <v>0.34726061264282393</v>
      </c>
      <c r="J622" s="3" t="s">
        <v>23</v>
      </c>
      <c r="K622" s="3" t="s">
        <v>31</v>
      </c>
      <c r="L622" s="3" t="s">
        <v>32</v>
      </c>
      <c r="M622" s="4">
        <v>2007</v>
      </c>
      <c r="N622" s="5">
        <v>16741.650000000001</v>
      </c>
      <c r="O622" s="5"/>
      <c r="P622" s="5">
        <v>13016.15</v>
      </c>
      <c r="Q622" s="58">
        <f t="shared" si="27"/>
        <v>3725.5000000000018</v>
      </c>
      <c r="R622" s="3" t="s">
        <v>36</v>
      </c>
      <c r="S622" s="4">
        <v>1</v>
      </c>
      <c r="T622" s="4">
        <v>1</v>
      </c>
      <c r="U622" s="4">
        <v>1</v>
      </c>
      <c r="V622" s="5">
        <v>16741.650000000001</v>
      </c>
      <c r="W622" s="58">
        <f t="shared" si="28"/>
        <v>5813.7156356517335</v>
      </c>
    </row>
    <row r="623" spans="1:23">
      <c r="A623" s="3" t="s">
        <v>17</v>
      </c>
      <c r="B623" s="3" t="s">
        <v>18</v>
      </c>
      <c r="C623" s="3" t="s">
        <v>19</v>
      </c>
      <c r="D623" s="3" t="s">
        <v>29</v>
      </c>
      <c r="E623" s="3" t="s">
        <v>21</v>
      </c>
      <c r="F623" s="70" t="s">
        <v>487</v>
      </c>
      <c r="G623" s="3" t="s">
        <v>70</v>
      </c>
      <c r="H623" s="58" t="str">
        <f t="shared" si="29"/>
        <v>391</v>
      </c>
      <c r="I623" s="59">
        <f>_xlfn.XLOOKUP(H623,'A6.2-Rate Base RCND Plant'!C:C,'A6.2-Rate Base RCND Plant'!F:F,"ERROR")</f>
        <v>0.55164661503469203</v>
      </c>
      <c r="J623" s="3" t="s">
        <v>71</v>
      </c>
      <c r="K623" s="3" t="s">
        <v>49</v>
      </c>
      <c r="L623" s="3" t="s">
        <v>50</v>
      </c>
      <c r="M623" s="4">
        <v>2010</v>
      </c>
      <c r="N623" s="5">
        <v>5103.46</v>
      </c>
      <c r="O623" s="5"/>
      <c r="P623" s="5">
        <v>1151.3</v>
      </c>
      <c r="Q623" s="58">
        <f t="shared" si="27"/>
        <v>3952.16</v>
      </c>
      <c r="R623" s="3" t="s">
        <v>36</v>
      </c>
      <c r="S623" s="4">
        <v>1</v>
      </c>
      <c r="T623" s="4">
        <v>1</v>
      </c>
      <c r="U623" s="4">
        <v>1</v>
      </c>
      <c r="V623" s="5">
        <v>5103.46</v>
      </c>
      <c r="W623" s="58">
        <f t="shared" si="28"/>
        <v>2815.3064339649495</v>
      </c>
    </row>
    <row r="624" spans="1:23">
      <c r="A624" s="3" t="s">
        <v>17</v>
      </c>
      <c r="B624" s="3" t="s">
        <v>18</v>
      </c>
      <c r="C624" s="3" t="s">
        <v>19</v>
      </c>
      <c r="D624" s="3" t="s">
        <v>29</v>
      </c>
      <c r="E624" s="3" t="s">
        <v>21</v>
      </c>
      <c r="F624" s="70" t="s">
        <v>487</v>
      </c>
      <c r="G624" s="3" t="s">
        <v>70</v>
      </c>
      <c r="H624" s="58" t="str">
        <f t="shared" si="29"/>
        <v>391</v>
      </c>
      <c r="I624" s="59">
        <f>_xlfn.XLOOKUP(H624,'A6.2-Rate Base RCND Plant'!C:C,'A6.2-Rate Base RCND Plant'!F:F,"ERROR")</f>
        <v>0.55164661503469203</v>
      </c>
      <c r="J624" s="3" t="s">
        <v>71</v>
      </c>
      <c r="K624" s="3" t="s">
        <v>42</v>
      </c>
      <c r="L624" s="3" t="s">
        <v>43</v>
      </c>
      <c r="M624" s="4">
        <v>2013</v>
      </c>
      <c r="N624" s="5">
        <v>1683.5</v>
      </c>
      <c r="O624" s="5"/>
      <c r="P624" s="5">
        <v>1615.96</v>
      </c>
      <c r="Q624" s="58">
        <f t="shared" si="27"/>
        <v>67.539999999999964</v>
      </c>
      <c r="R624" s="3" t="s">
        <v>36</v>
      </c>
      <c r="S624" s="4">
        <v>1</v>
      </c>
      <c r="T624" s="4">
        <v>1</v>
      </c>
      <c r="U624" s="4">
        <v>1</v>
      </c>
      <c r="V624" s="5">
        <v>1683.5</v>
      </c>
      <c r="W624" s="58">
        <f t="shared" si="28"/>
        <v>928.69707641090406</v>
      </c>
    </row>
    <row r="625" spans="1:23">
      <c r="A625" s="3" t="s">
        <v>17</v>
      </c>
      <c r="B625" s="3" t="s">
        <v>18</v>
      </c>
      <c r="C625" s="3" t="s">
        <v>19</v>
      </c>
      <c r="D625" s="3" t="s">
        <v>29</v>
      </c>
      <c r="E625" s="3" t="s">
        <v>21</v>
      </c>
      <c r="F625" s="70" t="s">
        <v>487</v>
      </c>
      <c r="G625" s="3" t="s">
        <v>70</v>
      </c>
      <c r="H625" s="58" t="str">
        <f t="shared" si="29"/>
        <v>391</v>
      </c>
      <c r="I625" s="59">
        <f>_xlfn.XLOOKUP(H625,'A6.2-Rate Base RCND Plant'!C:C,'A6.2-Rate Base RCND Plant'!F:F,"ERROR")</f>
        <v>0.55164661503469203</v>
      </c>
      <c r="J625" s="3" t="s">
        <v>71</v>
      </c>
      <c r="K625" s="3" t="s">
        <v>49</v>
      </c>
      <c r="L625" s="3" t="s">
        <v>50</v>
      </c>
      <c r="M625" s="4">
        <v>2013</v>
      </c>
      <c r="N625" s="5">
        <v>3281.15</v>
      </c>
      <c r="O625" s="5"/>
      <c r="P625" s="5">
        <v>616.1</v>
      </c>
      <c r="Q625" s="58">
        <f t="shared" si="27"/>
        <v>2665.05</v>
      </c>
      <c r="R625" s="3" t="s">
        <v>36</v>
      </c>
      <c r="S625" s="4">
        <v>1</v>
      </c>
      <c r="T625" s="4">
        <v>1</v>
      </c>
      <c r="U625" s="4">
        <v>1</v>
      </c>
      <c r="V625" s="5">
        <v>3281.15</v>
      </c>
      <c r="W625" s="58">
        <f t="shared" si="28"/>
        <v>1810.0352909210799</v>
      </c>
    </row>
    <row r="626" spans="1:23">
      <c r="A626" s="3" t="s">
        <v>17</v>
      </c>
      <c r="B626" s="3" t="s">
        <v>18</v>
      </c>
      <c r="C626" s="3" t="s">
        <v>19</v>
      </c>
      <c r="D626" s="3" t="s">
        <v>29</v>
      </c>
      <c r="E626" s="3" t="s">
        <v>21</v>
      </c>
      <c r="F626" s="70" t="s">
        <v>487</v>
      </c>
      <c r="G626" s="3" t="s">
        <v>60</v>
      </c>
      <c r="H626" s="58" t="str">
        <f t="shared" si="29"/>
        <v>394</v>
      </c>
      <c r="I626" s="59">
        <f>_xlfn.XLOOKUP(H626,'A6.2-Rate Base RCND Plant'!C:C,'A6.2-Rate Base RCND Plant'!F:F,"ERROR")</f>
        <v>0.34726061264282393</v>
      </c>
      <c r="J626" s="3" t="s">
        <v>23</v>
      </c>
      <c r="K626" s="3" t="s">
        <v>49</v>
      </c>
      <c r="L626" s="3" t="s">
        <v>50</v>
      </c>
      <c r="M626" s="4">
        <v>2010</v>
      </c>
      <c r="N626" s="5">
        <v>37203.99</v>
      </c>
      <c r="O626" s="5"/>
      <c r="P626" s="5">
        <v>22325.759999999998</v>
      </c>
      <c r="Q626" s="58">
        <f t="shared" si="27"/>
        <v>14878.23</v>
      </c>
      <c r="R626" s="3" t="s">
        <v>36</v>
      </c>
      <c r="S626" s="4">
        <v>1</v>
      </c>
      <c r="T626" s="4">
        <v>1</v>
      </c>
      <c r="U626" s="4">
        <v>1</v>
      </c>
      <c r="V626" s="5">
        <v>37203.99</v>
      </c>
      <c r="W626" s="58">
        <f t="shared" si="28"/>
        <v>12919.480360157495</v>
      </c>
    </row>
    <row r="627" spans="1:23">
      <c r="A627" s="3" t="s">
        <v>17</v>
      </c>
      <c r="B627" s="3" t="s">
        <v>18</v>
      </c>
      <c r="C627" s="3" t="s">
        <v>19</v>
      </c>
      <c r="D627" s="3" t="s">
        <v>29</v>
      </c>
      <c r="E627" s="3" t="s">
        <v>21</v>
      </c>
      <c r="F627" s="70" t="s">
        <v>487</v>
      </c>
      <c r="G627" s="3" t="s">
        <v>70</v>
      </c>
      <c r="H627" s="58" t="str">
        <f t="shared" si="29"/>
        <v>391</v>
      </c>
      <c r="I627" s="59">
        <f>_xlfn.XLOOKUP(H627,'A6.2-Rate Base RCND Plant'!C:C,'A6.2-Rate Base RCND Plant'!F:F,"ERROR")</f>
        <v>0.55164661503469203</v>
      </c>
      <c r="J627" s="3" t="s">
        <v>71</v>
      </c>
      <c r="K627" s="3" t="s">
        <v>42</v>
      </c>
      <c r="L627" s="3" t="s">
        <v>43</v>
      </c>
      <c r="M627" s="4">
        <v>2017</v>
      </c>
      <c r="N627" s="5">
        <v>7310</v>
      </c>
      <c r="O627" s="5"/>
      <c r="P627" s="5">
        <v>5583.45</v>
      </c>
      <c r="Q627" s="58">
        <f t="shared" si="27"/>
        <v>1726.5500000000002</v>
      </c>
      <c r="R627" s="3" t="s">
        <v>36</v>
      </c>
      <c r="S627" s="4">
        <v>1</v>
      </c>
      <c r="T627" s="4">
        <v>1</v>
      </c>
      <c r="U627" s="4">
        <v>1</v>
      </c>
      <c r="V627" s="5">
        <v>7310</v>
      </c>
      <c r="W627" s="58">
        <f t="shared" si="28"/>
        <v>4032.536755903599</v>
      </c>
    </row>
    <row r="628" spans="1:23">
      <c r="A628" s="3" t="s">
        <v>17</v>
      </c>
      <c r="B628" s="3" t="s">
        <v>18</v>
      </c>
      <c r="C628" s="3" t="s">
        <v>19</v>
      </c>
      <c r="D628" s="3" t="s">
        <v>29</v>
      </c>
      <c r="E628" s="3" t="s">
        <v>21</v>
      </c>
      <c r="F628" s="70" t="s">
        <v>487</v>
      </c>
      <c r="G628" s="3" t="s">
        <v>82</v>
      </c>
      <c r="H628" s="58" t="str">
        <f t="shared" si="29"/>
        <v>393</v>
      </c>
      <c r="I628" s="59">
        <f>_xlfn.XLOOKUP(H628,'A6.2-Rate Base RCND Plant'!C:C,'A6.2-Rate Base RCND Plant'!F:F,"ERROR")</f>
        <v>0.47174007972370507</v>
      </c>
      <c r="J628" s="3" t="s">
        <v>23</v>
      </c>
      <c r="K628" s="3" t="s">
        <v>42</v>
      </c>
      <c r="L628" s="3" t="s">
        <v>91</v>
      </c>
      <c r="M628" s="4">
        <v>2003</v>
      </c>
      <c r="N628" s="5">
        <v>6282.6</v>
      </c>
      <c r="O628" s="5"/>
      <c r="P628" s="5">
        <v>3479.39</v>
      </c>
      <c r="Q628" s="58">
        <f t="shared" si="27"/>
        <v>2803.2100000000005</v>
      </c>
      <c r="R628" s="3" t="s">
        <v>36</v>
      </c>
      <c r="S628" s="4">
        <v>1</v>
      </c>
      <c r="T628" s="4">
        <v>1</v>
      </c>
      <c r="U628" s="4">
        <v>1</v>
      </c>
      <c r="V628" s="5">
        <v>6282.6</v>
      </c>
      <c r="W628" s="58">
        <f t="shared" si="28"/>
        <v>2963.7542248721497</v>
      </c>
    </row>
    <row r="629" spans="1:23">
      <c r="A629" s="3" t="s">
        <v>17</v>
      </c>
      <c r="B629" s="3" t="s">
        <v>18</v>
      </c>
      <c r="C629" s="3" t="s">
        <v>19</v>
      </c>
      <c r="D629" s="3" t="s">
        <v>29</v>
      </c>
      <c r="E629" s="3" t="s">
        <v>21</v>
      </c>
      <c r="F629" s="70" t="s">
        <v>487</v>
      </c>
      <c r="G629" s="3" t="s">
        <v>60</v>
      </c>
      <c r="H629" s="58" t="str">
        <f t="shared" si="29"/>
        <v>394</v>
      </c>
      <c r="I629" s="59">
        <f>_xlfn.XLOOKUP(H629,'A6.2-Rate Base RCND Plant'!C:C,'A6.2-Rate Base RCND Plant'!F:F,"ERROR")</f>
        <v>0.34726061264282393</v>
      </c>
      <c r="J629" s="3" t="s">
        <v>23</v>
      </c>
      <c r="K629" s="3" t="s">
        <v>31</v>
      </c>
      <c r="L629" s="3" t="s">
        <v>32</v>
      </c>
      <c r="M629" s="4">
        <v>2010</v>
      </c>
      <c r="N629" s="5">
        <v>1998.13</v>
      </c>
      <c r="O629" s="5"/>
      <c r="P629" s="5">
        <v>1315.94</v>
      </c>
      <c r="Q629" s="58">
        <f t="shared" si="27"/>
        <v>682.19</v>
      </c>
      <c r="R629" s="3" t="s">
        <v>36</v>
      </c>
      <c r="S629" s="4">
        <v>1</v>
      </c>
      <c r="T629" s="4">
        <v>1</v>
      </c>
      <c r="U629" s="4">
        <v>1</v>
      </c>
      <c r="V629" s="5">
        <v>1998.13</v>
      </c>
      <c r="W629" s="58">
        <f t="shared" si="28"/>
        <v>693.87184794000586</v>
      </c>
    </row>
    <row r="630" spans="1:23">
      <c r="A630" s="3" t="s">
        <v>17</v>
      </c>
      <c r="B630" s="3" t="s">
        <v>18</v>
      </c>
      <c r="C630" s="3" t="s">
        <v>19</v>
      </c>
      <c r="D630" s="3" t="s">
        <v>29</v>
      </c>
      <c r="E630" s="3" t="s">
        <v>21</v>
      </c>
      <c r="F630" s="70" t="s">
        <v>487</v>
      </c>
      <c r="G630" s="3" t="s">
        <v>60</v>
      </c>
      <c r="H630" s="58" t="str">
        <f t="shared" si="29"/>
        <v>394</v>
      </c>
      <c r="I630" s="59">
        <f>_xlfn.XLOOKUP(H630,'A6.2-Rate Base RCND Plant'!C:C,'A6.2-Rate Base RCND Plant'!F:F,"ERROR")</f>
        <v>0.34726061264282393</v>
      </c>
      <c r="J630" s="3" t="s">
        <v>23</v>
      </c>
      <c r="K630" s="3" t="s">
        <v>42</v>
      </c>
      <c r="L630" s="3" t="s">
        <v>91</v>
      </c>
      <c r="M630" s="4">
        <v>2013</v>
      </c>
      <c r="N630" s="5">
        <v>450122.88</v>
      </c>
      <c r="O630" s="5"/>
      <c r="P630" s="5">
        <v>228430.83</v>
      </c>
      <c r="Q630" s="58">
        <f t="shared" si="27"/>
        <v>221692.05000000002</v>
      </c>
      <c r="R630" s="3" t="s">
        <v>36</v>
      </c>
      <c r="S630" s="4">
        <v>1</v>
      </c>
      <c r="T630" s="4">
        <v>1</v>
      </c>
      <c r="U630" s="4">
        <v>1</v>
      </c>
      <c r="V630" s="5">
        <v>450122.88</v>
      </c>
      <c r="W630" s="58">
        <f t="shared" si="28"/>
        <v>156309.94707335232</v>
      </c>
    </row>
    <row r="631" spans="1:23">
      <c r="A631" s="3" t="s">
        <v>17</v>
      </c>
      <c r="B631" s="3" t="s">
        <v>18</v>
      </c>
      <c r="C631" s="3" t="s">
        <v>19</v>
      </c>
      <c r="D631" s="3" t="s">
        <v>29</v>
      </c>
      <c r="E631" s="3" t="s">
        <v>21</v>
      </c>
      <c r="F631" s="70" t="s">
        <v>487</v>
      </c>
      <c r="G631" s="3" t="s">
        <v>60</v>
      </c>
      <c r="H631" s="58" t="str">
        <f t="shared" si="29"/>
        <v>394</v>
      </c>
      <c r="I631" s="59">
        <f>_xlfn.XLOOKUP(H631,'A6.2-Rate Base RCND Plant'!C:C,'A6.2-Rate Base RCND Plant'!F:F,"ERROR")</f>
        <v>0.34726061264282393</v>
      </c>
      <c r="J631" s="3" t="s">
        <v>23</v>
      </c>
      <c r="K631" s="3" t="s">
        <v>73</v>
      </c>
      <c r="L631" s="3" t="s">
        <v>74</v>
      </c>
      <c r="M631" s="4">
        <v>2009</v>
      </c>
      <c r="N631" s="5">
        <v>1856.85</v>
      </c>
      <c r="O631" s="5"/>
      <c r="P631" s="5">
        <v>1258.53</v>
      </c>
      <c r="Q631" s="58">
        <f t="shared" si="27"/>
        <v>598.31999999999994</v>
      </c>
      <c r="R631" s="3" t="s">
        <v>36</v>
      </c>
      <c r="S631" s="4">
        <v>1</v>
      </c>
      <c r="T631" s="4">
        <v>1</v>
      </c>
      <c r="U631" s="4">
        <v>1</v>
      </c>
      <c r="V631" s="5">
        <v>1856.85</v>
      </c>
      <c r="W631" s="58">
        <f t="shared" si="28"/>
        <v>644.81086858582762</v>
      </c>
    </row>
    <row r="632" spans="1:23">
      <c r="A632" s="3" t="s">
        <v>17</v>
      </c>
      <c r="B632" s="3" t="s">
        <v>18</v>
      </c>
      <c r="C632" s="3" t="s">
        <v>19</v>
      </c>
      <c r="D632" s="3" t="s">
        <v>29</v>
      </c>
      <c r="E632" s="3" t="s">
        <v>21</v>
      </c>
      <c r="F632" s="70" t="s">
        <v>487</v>
      </c>
      <c r="G632" s="3" t="s">
        <v>60</v>
      </c>
      <c r="H632" s="58" t="str">
        <f t="shared" si="29"/>
        <v>394</v>
      </c>
      <c r="I632" s="59">
        <f>_xlfn.XLOOKUP(H632,'A6.2-Rate Base RCND Plant'!C:C,'A6.2-Rate Base RCND Plant'!F:F,"ERROR")</f>
        <v>0.34726061264282393</v>
      </c>
      <c r="J632" s="3" t="s">
        <v>23</v>
      </c>
      <c r="K632" s="3" t="s">
        <v>42</v>
      </c>
      <c r="L632" s="3" t="s">
        <v>83</v>
      </c>
      <c r="M632" s="4">
        <v>2017</v>
      </c>
      <c r="N632" s="5">
        <v>23894.11</v>
      </c>
      <c r="O632" s="5"/>
      <c r="P632" s="5">
        <v>6733.29</v>
      </c>
      <c r="Q632" s="58">
        <f t="shared" si="27"/>
        <v>17160.82</v>
      </c>
      <c r="R632" s="3" t="s">
        <v>36</v>
      </c>
      <c r="S632" s="4">
        <v>1</v>
      </c>
      <c r="T632" s="4">
        <v>1</v>
      </c>
      <c r="U632" s="4">
        <v>1</v>
      </c>
      <c r="V632" s="5">
        <v>23894.11</v>
      </c>
      <c r="W632" s="58">
        <f t="shared" si="28"/>
        <v>8297.4832771550264</v>
      </c>
    </row>
    <row r="633" spans="1:23">
      <c r="A633" s="3" t="s">
        <v>17</v>
      </c>
      <c r="B633" s="3" t="s">
        <v>18</v>
      </c>
      <c r="C633" s="3" t="s">
        <v>19</v>
      </c>
      <c r="D633" s="3" t="s">
        <v>20</v>
      </c>
      <c r="E633" s="3" t="s">
        <v>21</v>
      </c>
      <c r="F633" s="70" t="s">
        <v>487</v>
      </c>
      <c r="G633" s="3" t="s">
        <v>39</v>
      </c>
      <c r="H633" s="58" t="str">
        <f t="shared" si="29"/>
        <v>378</v>
      </c>
      <c r="I633" s="59">
        <f>_xlfn.XLOOKUP(H633,'A6.2-Rate Base RCND Plant'!C:C,'A6.2-Rate Base RCND Plant'!F:F,"ERROR")</f>
        <v>0.46834496815577242</v>
      </c>
      <c r="J633" s="3" t="s">
        <v>23</v>
      </c>
      <c r="K633" s="3" t="s">
        <v>24</v>
      </c>
      <c r="L633" s="3" t="s">
        <v>25</v>
      </c>
      <c r="M633" s="4">
        <v>2017</v>
      </c>
      <c r="N633" s="5">
        <v>130962.91</v>
      </c>
      <c r="O633" s="5"/>
      <c r="P633" s="5">
        <v>27868.44</v>
      </c>
      <c r="Q633" s="58">
        <f t="shared" si="27"/>
        <v>103094.47</v>
      </c>
      <c r="R633" s="3" t="s">
        <v>40</v>
      </c>
      <c r="S633" s="4">
        <v>1184</v>
      </c>
      <c r="T633" s="4">
        <v>688</v>
      </c>
      <c r="U633" s="4">
        <v>1.72</v>
      </c>
      <c r="V633" s="5">
        <v>225378.03</v>
      </c>
      <c r="W633" s="58">
        <f t="shared" si="28"/>
        <v>105554.66628336073</v>
      </c>
    </row>
    <row r="634" spans="1:23">
      <c r="A634" s="3" t="s">
        <v>17</v>
      </c>
      <c r="B634" s="3" t="s">
        <v>18</v>
      </c>
      <c r="C634" s="3" t="s">
        <v>19</v>
      </c>
      <c r="D634" s="3" t="s">
        <v>20</v>
      </c>
      <c r="E634" s="3" t="s">
        <v>21</v>
      </c>
      <c r="F634" s="70" t="s">
        <v>487</v>
      </c>
      <c r="G634" s="3" t="s">
        <v>46</v>
      </c>
      <c r="H634" s="58" t="str">
        <f t="shared" si="29"/>
        <v>380</v>
      </c>
      <c r="I634" s="59">
        <f>_xlfn.XLOOKUP(H634,'A6.2-Rate Base RCND Plant'!C:C,'A6.2-Rate Base RCND Plant'!F:F,"ERROR")</f>
        <v>0.41926855566498139</v>
      </c>
      <c r="J634" s="3" t="s">
        <v>23</v>
      </c>
      <c r="K634" s="3" t="s">
        <v>24</v>
      </c>
      <c r="L634" s="3" t="s">
        <v>25</v>
      </c>
      <c r="M634" s="4">
        <v>2018</v>
      </c>
      <c r="N634" s="5">
        <v>6254391.3300000001</v>
      </c>
      <c r="O634" s="5"/>
      <c r="P634" s="5">
        <v>1291145.01</v>
      </c>
      <c r="Q634" s="58">
        <f t="shared" si="27"/>
        <v>4963246.32</v>
      </c>
      <c r="R634" s="3" t="s">
        <v>47</v>
      </c>
      <c r="S634" s="4">
        <v>1036</v>
      </c>
      <c r="T634" s="4">
        <v>629</v>
      </c>
      <c r="U634" s="4">
        <v>1.65</v>
      </c>
      <c r="V634" s="5">
        <v>10301350.43</v>
      </c>
      <c r="W634" s="58">
        <f t="shared" si="28"/>
        <v>4319032.3161849352</v>
      </c>
    </row>
    <row r="635" spans="1:23">
      <c r="A635" s="3" t="s">
        <v>17</v>
      </c>
      <c r="B635" s="3" t="s">
        <v>18</v>
      </c>
      <c r="C635" s="3" t="s">
        <v>19</v>
      </c>
      <c r="D635" s="3" t="s">
        <v>29</v>
      </c>
      <c r="E635" s="3" t="s">
        <v>21</v>
      </c>
      <c r="F635" s="70" t="s">
        <v>487</v>
      </c>
      <c r="G635" s="3" t="s">
        <v>30</v>
      </c>
      <c r="H635" s="58" t="str">
        <f t="shared" si="29"/>
        <v>390</v>
      </c>
      <c r="I635" s="59">
        <f>_xlfn.XLOOKUP(H635,'A6.2-Rate Base RCND Plant'!C:C,'A6.2-Rate Base RCND Plant'!F:F,"ERROR")</f>
        <v>0.24904501540006124</v>
      </c>
      <c r="J635" s="3" t="s">
        <v>23</v>
      </c>
      <c r="K635" s="3" t="s">
        <v>58</v>
      </c>
      <c r="L635" s="3" t="s">
        <v>59</v>
      </c>
      <c r="M635" s="4">
        <v>2018</v>
      </c>
      <c r="N635" s="5">
        <v>55256.15</v>
      </c>
      <c r="O635" s="5"/>
      <c r="P635" s="5">
        <v>8555.43</v>
      </c>
      <c r="Q635" s="58">
        <f t="shared" si="27"/>
        <v>46700.72</v>
      </c>
      <c r="R635" s="3" t="s">
        <v>33</v>
      </c>
      <c r="S635" s="4">
        <v>675</v>
      </c>
      <c r="T635" s="4">
        <v>510</v>
      </c>
      <c r="U635" s="4">
        <v>1.32</v>
      </c>
      <c r="V635" s="5">
        <v>73133.14</v>
      </c>
      <c r="W635" s="58">
        <f t="shared" si="28"/>
        <v>18213.443977554834</v>
      </c>
    </row>
    <row r="636" spans="1:23">
      <c r="A636" s="3" t="s">
        <v>17</v>
      </c>
      <c r="B636" s="3" t="s">
        <v>18</v>
      </c>
      <c r="C636" s="3" t="s">
        <v>19</v>
      </c>
      <c r="D636" s="3" t="s">
        <v>29</v>
      </c>
      <c r="E636" s="3" t="s">
        <v>21</v>
      </c>
      <c r="F636" s="70" t="s">
        <v>487</v>
      </c>
      <c r="G636" s="3" t="s">
        <v>41</v>
      </c>
      <c r="H636" s="58" t="str">
        <f t="shared" si="29"/>
        <v>397</v>
      </c>
      <c r="I636" s="59">
        <f>_xlfn.XLOOKUP(H636,'A6.2-Rate Base RCND Plant'!C:C,'A6.2-Rate Base RCND Plant'!F:F,"ERROR")</f>
        <v>0.45288665983949944</v>
      </c>
      <c r="J636" s="3" t="s">
        <v>23</v>
      </c>
      <c r="K636" s="3" t="s">
        <v>49</v>
      </c>
      <c r="L636" s="3" t="s">
        <v>50</v>
      </c>
      <c r="M636" s="4">
        <v>2018</v>
      </c>
      <c r="N636" s="5">
        <v>59582.15</v>
      </c>
      <c r="O636" s="5"/>
      <c r="P636" s="5">
        <v>24275.279999999999</v>
      </c>
      <c r="Q636" s="58">
        <f t="shared" si="27"/>
        <v>35306.870000000003</v>
      </c>
      <c r="R636" s="3" t="s">
        <v>36</v>
      </c>
      <c r="S636" s="4">
        <v>1</v>
      </c>
      <c r="T636" s="4">
        <v>1</v>
      </c>
      <c r="U636" s="4">
        <v>1</v>
      </c>
      <c r="V636" s="5">
        <v>59582.15</v>
      </c>
      <c r="W636" s="58">
        <f t="shared" si="28"/>
        <v>26983.960899556034</v>
      </c>
    </row>
    <row r="637" spans="1:23">
      <c r="A637" s="3" t="s">
        <v>17</v>
      </c>
      <c r="B637" s="3" t="s">
        <v>18</v>
      </c>
      <c r="C637" s="3" t="s">
        <v>19</v>
      </c>
      <c r="D637" s="3" t="s">
        <v>20</v>
      </c>
      <c r="E637" s="3" t="s">
        <v>21</v>
      </c>
      <c r="F637" s="70" t="s">
        <v>487</v>
      </c>
      <c r="G637" s="3" t="s">
        <v>39</v>
      </c>
      <c r="H637" s="58" t="str">
        <f t="shared" si="29"/>
        <v>378</v>
      </c>
      <c r="I637" s="59">
        <f>_xlfn.XLOOKUP(H637,'A6.2-Rate Base RCND Plant'!C:C,'A6.2-Rate Base RCND Plant'!F:F,"ERROR")</f>
        <v>0.46834496815577242</v>
      </c>
      <c r="J637" s="3" t="s">
        <v>23</v>
      </c>
      <c r="K637" s="3" t="s">
        <v>24</v>
      </c>
      <c r="L637" s="3" t="s">
        <v>25</v>
      </c>
      <c r="M637" s="4">
        <v>2018</v>
      </c>
      <c r="N637" s="5">
        <v>9127.6</v>
      </c>
      <c r="O637" s="5"/>
      <c r="P637" s="5">
        <v>1694.93</v>
      </c>
      <c r="Q637" s="58">
        <f t="shared" si="27"/>
        <v>7432.67</v>
      </c>
      <c r="R637" s="3" t="s">
        <v>40</v>
      </c>
      <c r="S637" s="4">
        <v>1184</v>
      </c>
      <c r="T637" s="4">
        <v>730</v>
      </c>
      <c r="U637" s="4">
        <v>1.62</v>
      </c>
      <c r="V637" s="5">
        <v>14804.22</v>
      </c>
      <c r="W637" s="58">
        <f t="shared" si="28"/>
        <v>6933.4819444710492</v>
      </c>
    </row>
    <row r="638" spans="1:23">
      <c r="A638" s="3" t="s">
        <v>17</v>
      </c>
      <c r="B638" s="3" t="s">
        <v>18</v>
      </c>
      <c r="C638" s="3" t="s">
        <v>19</v>
      </c>
      <c r="D638" s="3" t="s">
        <v>29</v>
      </c>
      <c r="E638" s="3" t="s">
        <v>21</v>
      </c>
      <c r="F638" s="70" t="s">
        <v>487</v>
      </c>
      <c r="G638" s="3" t="s">
        <v>60</v>
      </c>
      <c r="H638" s="58" t="str">
        <f t="shared" si="29"/>
        <v>394</v>
      </c>
      <c r="I638" s="59">
        <f>_xlfn.XLOOKUP(H638,'A6.2-Rate Base RCND Plant'!C:C,'A6.2-Rate Base RCND Plant'!F:F,"ERROR")</f>
        <v>0.34726061264282393</v>
      </c>
      <c r="J638" s="3" t="s">
        <v>23</v>
      </c>
      <c r="K638" s="3" t="s">
        <v>31</v>
      </c>
      <c r="L638" s="3" t="s">
        <v>32</v>
      </c>
      <c r="M638" s="4">
        <v>2019</v>
      </c>
      <c r="N638" s="5">
        <v>26231.69</v>
      </c>
      <c r="O638" s="5"/>
      <c r="P638" s="5">
        <v>7531.49</v>
      </c>
      <c r="Q638" s="58">
        <f t="shared" si="27"/>
        <v>18700.199999999997</v>
      </c>
      <c r="R638" s="3" t="s">
        <v>36</v>
      </c>
      <c r="S638" s="4">
        <v>1</v>
      </c>
      <c r="T638" s="4">
        <v>1</v>
      </c>
      <c r="U638" s="4">
        <v>1</v>
      </c>
      <c r="V638" s="5">
        <v>26231.69</v>
      </c>
      <c r="W638" s="58">
        <f t="shared" si="28"/>
        <v>9109.2327400566373</v>
      </c>
    </row>
    <row r="639" spans="1:23">
      <c r="A639" s="3" t="s">
        <v>17</v>
      </c>
      <c r="B639" s="3" t="s">
        <v>18</v>
      </c>
      <c r="C639" s="3" t="s">
        <v>19</v>
      </c>
      <c r="D639" s="3" t="s">
        <v>20</v>
      </c>
      <c r="E639" s="3" t="s">
        <v>21</v>
      </c>
      <c r="F639" s="70" t="s">
        <v>487</v>
      </c>
      <c r="G639" s="3" t="s">
        <v>92</v>
      </c>
      <c r="H639" s="58" t="str">
        <f t="shared" si="29"/>
        <v>374</v>
      </c>
      <c r="I639" s="59">
        <f>_xlfn.XLOOKUP(H639,'A6.2-Rate Base RCND Plant'!C:C,'A6.2-Rate Base RCND Plant'!F:F,"ERROR")</f>
        <v>-1.7269128751637088E-2</v>
      </c>
      <c r="J639" s="3" t="s">
        <v>93</v>
      </c>
      <c r="K639" s="3" t="s">
        <v>24</v>
      </c>
      <c r="L639" s="3" t="s">
        <v>25</v>
      </c>
      <c r="M639" s="4">
        <v>2019</v>
      </c>
      <c r="N639" s="5">
        <v>36412.97</v>
      </c>
      <c r="O639" s="5"/>
      <c r="P639" s="5">
        <v>798.05</v>
      </c>
      <c r="Q639" s="58">
        <f t="shared" si="27"/>
        <v>35614.92</v>
      </c>
      <c r="R639" s="3" t="s">
        <v>36</v>
      </c>
      <c r="S639" s="4">
        <v>1</v>
      </c>
      <c r="T639" s="4">
        <v>1</v>
      </c>
      <c r="U639" s="4">
        <v>1</v>
      </c>
      <c r="V639" s="5">
        <v>36412.97</v>
      </c>
      <c r="W639" s="58">
        <f t="shared" si="28"/>
        <v>-628.82026715949871</v>
      </c>
    </row>
    <row r="640" spans="1:23">
      <c r="A640" s="3" t="s">
        <v>17</v>
      </c>
      <c r="B640" s="3" t="s">
        <v>18</v>
      </c>
      <c r="C640" s="3" t="s">
        <v>19</v>
      </c>
      <c r="D640" s="3" t="s">
        <v>29</v>
      </c>
      <c r="E640" s="3" t="s">
        <v>21</v>
      </c>
      <c r="F640" s="70" t="s">
        <v>487</v>
      </c>
      <c r="G640" s="3" t="s">
        <v>60</v>
      </c>
      <c r="H640" s="58" t="str">
        <f t="shared" si="29"/>
        <v>394</v>
      </c>
      <c r="I640" s="59">
        <f>_xlfn.XLOOKUP(H640,'A6.2-Rate Base RCND Plant'!C:C,'A6.2-Rate Base RCND Plant'!F:F,"ERROR")</f>
        <v>0.34726061264282393</v>
      </c>
      <c r="J640" s="3" t="s">
        <v>23</v>
      </c>
      <c r="K640" s="3" t="s">
        <v>73</v>
      </c>
      <c r="L640" s="3" t="s">
        <v>74</v>
      </c>
      <c r="M640" s="4">
        <v>2019</v>
      </c>
      <c r="N640" s="5">
        <v>13025.53</v>
      </c>
      <c r="O640" s="5"/>
      <c r="P640" s="5">
        <v>3636.09</v>
      </c>
      <c r="Q640" s="58">
        <f t="shared" si="27"/>
        <v>9389.44</v>
      </c>
      <c r="R640" s="3" t="s">
        <v>36</v>
      </c>
      <c r="S640" s="4">
        <v>1</v>
      </c>
      <c r="T640" s="4">
        <v>1</v>
      </c>
      <c r="U640" s="4">
        <v>1</v>
      </c>
      <c r="V640" s="5">
        <v>13025.53</v>
      </c>
      <c r="W640" s="58">
        <f t="shared" si="28"/>
        <v>4523.253527797483</v>
      </c>
    </row>
    <row r="641" spans="1:23">
      <c r="A641" s="3" t="s">
        <v>17</v>
      </c>
      <c r="B641" s="3" t="s">
        <v>18</v>
      </c>
      <c r="C641" s="3" t="s">
        <v>19</v>
      </c>
      <c r="D641" s="3" t="s">
        <v>20</v>
      </c>
      <c r="E641" s="3" t="s">
        <v>21</v>
      </c>
      <c r="F641" s="70" t="s">
        <v>487</v>
      </c>
      <c r="G641" s="3" t="s">
        <v>44</v>
      </c>
      <c r="H641" s="58" t="str">
        <f t="shared" si="29"/>
        <v>382</v>
      </c>
      <c r="I641" s="59">
        <f>_xlfn.XLOOKUP(H641,'A6.2-Rate Base RCND Plant'!C:C,'A6.2-Rate Base RCND Plant'!F:F,"ERROR")</f>
        <v>4.068947554640568E-2</v>
      </c>
      <c r="J641" s="3" t="s">
        <v>23</v>
      </c>
      <c r="K641" s="3" t="s">
        <v>24</v>
      </c>
      <c r="L641" s="3" t="s">
        <v>25</v>
      </c>
      <c r="M641" s="4">
        <v>2019</v>
      </c>
      <c r="N641" s="5">
        <v>1155133.22</v>
      </c>
      <c r="O641" s="5"/>
      <c r="P641" s="5">
        <v>45972.7</v>
      </c>
      <c r="Q641" s="58">
        <f t="shared" si="27"/>
        <v>1109160.52</v>
      </c>
      <c r="R641" s="3" t="s">
        <v>45</v>
      </c>
      <c r="S641" s="4">
        <v>2076</v>
      </c>
      <c r="T641" s="4">
        <v>997</v>
      </c>
      <c r="U641" s="4">
        <v>2.08</v>
      </c>
      <c r="V641" s="5">
        <v>2405272.38</v>
      </c>
      <c r="W641" s="58">
        <f t="shared" si="28"/>
        <v>97869.271688454988</v>
      </c>
    </row>
    <row r="642" spans="1:23">
      <c r="A642" s="3" t="s">
        <v>17</v>
      </c>
      <c r="B642" s="3" t="s">
        <v>18</v>
      </c>
      <c r="C642" s="3" t="s">
        <v>19</v>
      </c>
      <c r="D642" s="3" t="s">
        <v>29</v>
      </c>
      <c r="E642" s="3" t="s">
        <v>21</v>
      </c>
      <c r="F642" s="70" t="s">
        <v>487</v>
      </c>
      <c r="G642" s="3" t="s">
        <v>34</v>
      </c>
      <c r="H642" s="58" t="str">
        <f t="shared" si="29"/>
        <v>392</v>
      </c>
      <c r="I642" s="59">
        <f>_xlfn.XLOOKUP(H642,'A6.2-Rate Base RCND Plant'!C:C,'A6.2-Rate Base RCND Plant'!F:F,"ERROR")</f>
        <v>0.43183290679129122</v>
      </c>
      <c r="J642" s="3" t="s">
        <v>53</v>
      </c>
      <c r="K642" s="3" t="s">
        <v>24</v>
      </c>
      <c r="L642" s="3" t="s">
        <v>25</v>
      </c>
      <c r="M642" s="4">
        <v>2019</v>
      </c>
      <c r="N642" s="5">
        <v>116941.17</v>
      </c>
      <c r="O642" s="5"/>
      <c r="P642" s="5">
        <v>116941.17</v>
      </c>
      <c r="Q642" s="58">
        <f t="shared" ref="Q642:Q705" si="30">N642-P642</f>
        <v>0</v>
      </c>
      <c r="R642" s="3" t="s">
        <v>36</v>
      </c>
      <c r="S642" s="4">
        <v>1</v>
      </c>
      <c r="T642" s="4">
        <v>1</v>
      </c>
      <c r="U642" s="4">
        <v>1</v>
      </c>
      <c r="V642" s="5">
        <v>116941.17</v>
      </c>
      <c r="W642" s="58">
        <f t="shared" ref="W642:W705" si="31">I642*V642</f>
        <v>50499.045364674537</v>
      </c>
    </row>
    <row r="643" spans="1:23">
      <c r="A643" s="3" t="s">
        <v>17</v>
      </c>
      <c r="B643" s="3" t="s">
        <v>18</v>
      </c>
      <c r="C643" s="3" t="s">
        <v>19</v>
      </c>
      <c r="D643" s="3" t="s">
        <v>20</v>
      </c>
      <c r="E643" s="3" t="s">
        <v>21</v>
      </c>
      <c r="F643" s="70" t="s">
        <v>487</v>
      </c>
      <c r="G643" s="3" t="s">
        <v>22</v>
      </c>
      <c r="H643" s="58" t="str">
        <f t="shared" ref="H643:H706" si="32">MID(G643,2,3)</f>
        <v>384</v>
      </c>
      <c r="I643" s="59">
        <f>_xlfn.XLOOKUP(H643,'A6.2-Rate Base RCND Plant'!C:C,'A6.2-Rate Base RCND Plant'!F:F,"ERROR")</f>
        <v>0.35620879944303163</v>
      </c>
      <c r="J643" s="3" t="s">
        <v>23</v>
      </c>
      <c r="K643" s="3" t="s">
        <v>24</v>
      </c>
      <c r="L643" s="3" t="s">
        <v>25</v>
      </c>
      <c r="M643" s="4">
        <v>2020</v>
      </c>
      <c r="N643" s="5">
        <v>179759.79</v>
      </c>
      <c r="O643" s="5"/>
      <c r="P643" s="5">
        <v>29736.49</v>
      </c>
      <c r="Q643" s="58">
        <f t="shared" si="30"/>
        <v>150023.30000000002</v>
      </c>
      <c r="R643" s="3" t="s">
        <v>26</v>
      </c>
      <c r="S643" s="4">
        <v>1947</v>
      </c>
      <c r="T643" s="4">
        <v>1043</v>
      </c>
      <c r="U643" s="4">
        <v>1.87</v>
      </c>
      <c r="V643" s="5">
        <v>335563.1</v>
      </c>
      <c r="W643" s="58">
        <f t="shared" si="31"/>
        <v>119530.52898838196</v>
      </c>
    </row>
    <row r="644" spans="1:23">
      <c r="A644" s="3" t="s">
        <v>17</v>
      </c>
      <c r="B644" s="3" t="s">
        <v>18</v>
      </c>
      <c r="C644" s="3" t="s">
        <v>19</v>
      </c>
      <c r="D644" s="3" t="s">
        <v>20</v>
      </c>
      <c r="E644" s="3" t="s">
        <v>106</v>
      </c>
      <c r="F644" s="70" t="s">
        <v>487</v>
      </c>
      <c r="G644" s="3" t="s">
        <v>61</v>
      </c>
      <c r="H644" s="58" t="str">
        <f t="shared" si="32"/>
        <v>376</v>
      </c>
      <c r="I644" s="59">
        <f>_xlfn.XLOOKUP(H644,'A6.2-Rate Base RCND Plant'!C:C,'A6.2-Rate Base RCND Plant'!F:F,"ERROR")</f>
        <v>0.40359779215499247</v>
      </c>
      <c r="J644" s="3" t="s">
        <v>23</v>
      </c>
      <c r="K644" s="3" t="s">
        <v>24</v>
      </c>
      <c r="L644" s="3" t="s">
        <v>25</v>
      </c>
      <c r="M644" s="4">
        <v>2020</v>
      </c>
      <c r="N644" s="5">
        <v>0.01</v>
      </c>
      <c r="O644" s="5"/>
      <c r="P644" s="5">
        <v>-0.06</v>
      </c>
      <c r="Q644" s="58">
        <f t="shared" si="30"/>
        <v>6.9999999999999993E-2</v>
      </c>
      <c r="R644" s="3" t="s">
        <v>62</v>
      </c>
      <c r="S644" s="4">
        <v>1688</v>
      </c>
      <c r="T644" s="4">
        <v>968</v>
      </c>
      <c r="U644" s="4">
        <v>1.74</v>
      </c>
      <c r="V644" s="5">
        <v>0.02</v>
      </c>
      <c r="W644" s="58">
        <f t="shared" si="31"/>
        <v>8.0719558430998491E-3</v>
      </c>
    </row>
    <row r="645" spans="1:23">
      <c r="A645" s="3" t="s">
        <v>17</v>
      </c>
      <c r="B645" s="3" t="s">
        <v>18</v>
      </c>
      <c r="C645" s="3" t="s">
        <v>19</v>
      </c>
      <c r="D645" s="3" t="s">
        <v>29</v>
      </c>
      <c r="E645" s="3" t="s">
        <v>21</v>
      </c>
      <c r="F645" s="70" t="s">
        <v>487</v>
      </c>
      <c r="G645" s="3" t="s">
        <v>41</v>
      </c>
      <c r="H645" s="58" t="str">
        <f t="shared" si="32"/>
        <v>397</v>
      </c>
      <c r="I645" s="59">
        <f>_xlfn.XLOOKUP(H645,'A6.2-Rate Base RCND Plant'!C:C,'A6.2-Rate Base RCND Plant'!F:F,"ERROR")</f>
        <v>0.45288665983949944</v>
      </c>
      <c r="J645" s="3" t="s">
        <v>23</v>
      </c>
      <c r="K645" s="3" t="s">
        <v>31</v>
      </c>
      <c r="L645" s="3" t="s">
        <v>32</v>
      </c>
      <c r="M645" s="4">
        <v>2020</v>
      </c>
      <c r="N645" s="5">
        <v>24806.639999999999</v>
      </c>
      <c r="O645" s="5"/>
      <c r="P645" s="5">
        <v>9619.2800000000007</v>
      </c>
      <c r="Q645" s="58">
        <f t="shared" si="30"/>
        <v>15187.359999999999</v>
      </c>
      <c r="R645" s="3" t="s">
        <v>36</v>
      </c>
      <c r="S645" s="4">
        <v>1</v>
      </c>
      <c r="T645" s="4">
        <v>1</v>
      </c>
      <c r="U645" s="4">
        <v>1</v>
      </c>
      <c r="V645" s="5">
        <v>24806.639999999999</v>
      </c>
      <c r="W645" s="58">
        <f t="shared" si="31"/>
        <v>11234.59633144092</v>
      </c>
    </row>
    <row r="646" spans="1:23">
      <c r="A646" s="3" t="s">
        <v>17</v>
      </c>
      <c r="B646" s="3" t="s">
        <v>18</v>
      </c>
      <c r="C646" s="3" t="s">
        <v>19</v>
      </c>
      <c r="D646" s="3" t="s">
        <v>29</v>
      </c>
      <c r="E646" s="3" t="s">
        <v>21</v>
      </c>
      <c r="F646" s="70" t="s">
        <v>487</v>
      </c>
      <c r="G646" s="3" t="s">
        <v>57</v>
      </c>
      <c r="H646" s="58" t="str">
        <f t="shared" si="32"/>
        <v>396</v>
      </c>
      <c r="I646" s="59">
        <f>_xlfn.XLOOKUP(H646,'A6.2-Rate Base RCND Plant'!C:C,'A6.2-Rate Base RCND Plant'!F:F,"ERROR")</f>
        <v>0.54297473900690851</v>
      </c>
      <c r="J646" s="3" t="s">
        <v>23</v>
      </c>
      <c r="K646" s="3" t="s">
        <v>31</v>
      </c>
      <c r="L646" s="3" t="s">
        <v>32</v>
      </c>
      <c r="M646" s="4">
        <v>2019</v>
      </c>
      <c r="N646" s="5">
        <v>43961.07</v>
      </c>
      <c r="O646" s="5"/>
      <c r="P646" s="5">
        <v>18907.810000000001</v>
      </c>
      <c r="Q646" s="58">
        <f t="shared" si="30"/>
        <v>25053.26</v>
      </c>
      <c r="R646" s="3" t="s">
        <v>36</v>
      </c>
      <c r="S646" s="4">
        <v>1</v>
      </c>
      <c r="T646" s="4">
        <v>1</v>
      </c>
      <c r="U646" s="4">
        <v>1</v>
      </c>
      <c r="V646" s="5">
        <v>43961.07</v>
      </c>
      <c r="W646" s="58">
        <f t="shared" si="31"/>
        <v>23869.750509714435</v>
      </c>
    </row>
    <row r="647" spans="1:23">
      <c r="A647" s="3" t="s">
        <v>17</v>
      </c>
      <c r="B647" s="3" t="s">
        <v>18</v>
      </c>
      <c r="C647" s="3" t="s">
        <v>19</v>
      </c>
      <c r="D647" s="3" t="s">
        <v>29</v>
      </c>
      <c r="E647" s="3" t="s">
        <v>21</v>
      </c>
      <c r="F647" s="70" t="s">
        <v>487</v>
      </c>
      <c r="G647" s="3" t="s">
        <v>57</v>
      </c>
      <c r="H647" s="58" t="str">
        <f t="shared" si="32"/>
        <v>396</v>
      </c>
      <c r="I647" s="59">
        <f>_xlfn.XLOOKUP(H647,'A6.2-Rate Base RCND Plant'!C:C,'A6.2-Rate Base RCND Plant'!F:F,"ERROR")</f>
        <v>0.54297473900690851</v>
      </c>
      <c r="J647" s="3" t="s">
        <v>23</v>
      </c>
      <c r="K647" s="3" t="s">
        <v>37</v>
      </c>
      <c r="L647" s="3" t="s">
        <v>38</v>
      </c>
      <c r="M647" s="4">
        <v>2021</v>
      </c>
      <c r="N647" s="5">
        <v>122081.55</v>
      </c>
      <c r="O647" s="5"/>
      <c r="P647" s="5">
        <v>81965.34</v>
      </c>
      <c r="Q647" s="58">
        <f t="shared" si="30"/>
        <v>40116.210000000006</v>
      </c>
      <c r="R647" s="3" t="s">
        <v>36</v>
      </c>
      <c r="S647" s="4">
        <v>1</v>
      </c>
      <c r="T647" s="4">
        <v>1</v>
      </c>
      <c r="U647" s="4">
        <v>1</v>
      </c>
      <c r="V647" s="5">
        <v>122081.55</v>
      </c>
      <c r="W647" s="58">
        <f t="shared" si="31"/>
        <v>66287.19774880886</v>
      </c>
    </row>
    <row r="648" spans="1:23">
      <c r="A648" s="3" t="s">
        <v>17</v>
      </c>
      <c r="B648" s="3" t="s">
        <v>18</v>
      </c>
      <c r="C648" s="3" t="s">
        <v>19</v>
      </c>
      <c r="D648" s="3" t="s">
        <v>29</v>
      </c>
      <c r="E648" s="3" t="s">
        <v>21</v>
      </c>
      <c r="F648" s="70" t="s">
        <v>487</v>
      </c>
      <c r="G648" s="3" t="s">
        <v>34</v>
      </c>
      <c r="H648" s="58" t="str">
        <f t="shared" si="32"/>
        <v>392</v>
      </c>
      <c r="I648" s="59">
        <f>_xlfn.XLOOKUP(H648,'A6.2-Rate Base RCND Plant'!C:C,'A6.2-Rate Base RCND Plant'!F:F,"ERROR")</f>
        <v>0.43183290679129122</v>
      </c>
      <c r="J648" s="3" t="s">
        <v>54</v>
      </c>
      <c r="K648" s="3" t="s">
        <v>24</v>
      </c>
      <c r="L648" s="3" t="s">
        <v>25</v>
      </c>
      <c r="M648" s="4">
        <v>2021</v>
      </c>
      <c r="N648" s="5">
        <v>84728.85</v>
      </c>
      <c r="O648" s="5"/>
      <c r="P648" s="5">
        <v>84722.98</v>
      </c>
      <c r="Q648" s="58">
        <f t="shared" si="30"/>
        <v>5.8700000000098953</v>
      </c>
      <c r="R648" s="3" t="s">
        <v>36</v>
      </c>
      <c r="S648" s="4">
        <v>1</v>
      </c>
      <c r="T648" s="4">
        <v>1</v>
      </c>
      <c r="U648" s="4">
        <v>1</v>
      </c>
      <c r="V648" s="5">
        <v>84728.85</v>
      </c>
      <c r="W648" s="58">
        <f t="shared" si="31"/>
        <v>36588.705584583295</v>
      </c>
    </row>
    <row r="649" spans="1:23">
      <c r="A649" s="3" t="s">
        <v>17</v>
      </c>
      <c r="B649" s="3" t="s">
        <v>18</v>
      </c>
      <c r="C649" s="3" t="s">
        <v>19</v>
      </c>
      <c r="D649" s="3" t="s">
        <v>20</v>
      </c>
      <c r="E649" s="3" t="s">
        <v>21</v>
      </c>
      <c r="F649" s="70" t="s">
        <v>487</v>
      </c>
      <c r="G649" s="3" t="s">
        <v>63</v>
      </c>
      <c r="H649" s="58" t="str">
        <f t="shared" si="32"/>
        <v>383</v>
      </c>
      <c r="I649" s="59">
        <f>_xlfn.XLOOKUP(H649,'A6.2-Rate Base RCND Plant'!C:C,'A6.2-Rate Base RCND Plant'!F:F,"ERROR")</f>
        <v>0.50413956378429226</v>
      </c>
      <c r="J649" s="3" t="s">
        <v>23</v>
      </c>
      <c r="K649" s="3" t="s">
        <v>24</v>
      </c>
      <c r="L649" s="3" t="s">
        <v>25</v>
      </c>
      <c r="M649" s="4">
        <v>2022</v>
      </c>
      <c r="N649" s="5">
        <v>168126.83</v>
      </c>
      <c r="O649" s="5"/>
      <c r="P649" s="5">
        <v>18970.080000000002</v>
      </c>
      <c r="Q649" s="58">
        <f t="shared" si="30"/>
        <v>149156.75</v>
      </c>
      <c r="R649" s="3" t="s">
        <v>64</v>
      </c>
      <c r="S649" s="4">
        <v>954</v>
      </c>
      <c r="T649" s="4">
        <v>650</v>
      </c>
      <c r="U649" s="4">
        <v>1.47</v>
      </c>
      <c r="V649" s="5">
        <v>246758.46</v>
      </c>
      <c r="W649" s="58">
        <f t="shared" si="31"/>
        <v>124400.70238448372</v>
      </c>
    </row>
    <row r="650" spans="1:23">
      <c r="A650" s="3" t="s">
        <v>17</v>
      </c>
      <c r="B650" s="3" t="s">
        <v>18</v>
      </c>
      <c r="C650" s="3" t="s">
        <v>19</v>
      </c>
      <c r="D650" s="3" t="s">
        <v>29</v>
      </c>
      <c r="E650" s="3" t="s">
        <v>21</v>
      </c>
      <c r="F650" s="70" t="s">
        <v>487</v>
      </c>
      <c r="G650" s="3" t="s">
        <v>41</v>
      </c>
      <c r="H650" s="58" t="str">
        <f t="shared" si="32"/>
        <v>397</v>
      </c>
      <c r="I650" s="59">
        <f>_xlfn.XLOOKUP(H650,'A6.2-Rate Base RCND Plant'!C:C,'A6.2-Rate Base RCND Plant'!F:F,"ERROR")</f>
        <v>0.45288665983949944</v>
      </c>
      <c r="J650" s="3" t="s">
        <v>23</v>
      </c>
      <c r="K650" s="3" t="s">
        <v>42</v>
      </c>
      <c r="L650" s="3" t="s">
        <v>83</v>
      </c>
      <c r="M650" s="4">
        <v>2021</v>
      </c>
      <c r="N650" s="5">
        <v>1200.76</v>
      </c>
      <c r="O650" s="5"/>
      <c r="P650" s="5">
        <v>406.51</v>
      </c>
      <c r="Q650" s="58">
        <f t="shared" si="30"/>
        <v>794.25</v>
      </c>
      <c r="R650" s="3" t="s">
        <v>36</v>
      </c>
      <c r="S650" s="4">
        <v>1</v>
      </c>
      <c r="T650" s="4">
        <v>1</v>
      </c>
      <c r="U650" s="4">
        <v>1</v>
      </c>
      <c r="V650" s="5">
        <v>1200.76</v>
      </c>
      <c r="W650" s="58">
        <f t="shared" si="31"/>
        <v>543.80818566887729</v>
      </c>
    </row>
    <row r="651" spans="1:23">
      <c r="A651" s="3" t="s">
        <v>17</v>
      </c>
      <c r="B651" s="3" t="s">
        <v>18</v>
      </c>
      <c r="C651" s="3" t="s">
        <v>19</v>
      </c>
      <c r="D651" s="3" t="s">
        <v>29</v>
      </c>
      <c r="E651" s="3" t="s">
        <v>21</v>
      </c>
      <c r="F651" s="70" t="s">
        <v>487</v>
      </c>
      <c r="G651" s="3" t="s">
        <v>87</v>
      </c>
      <c r="H651" s="58" t="str">
        <f t="shared" si="32"/>
        <v>398</v>
      </c>
      <c r="I651" s="59">
        <f>_xlfn.XLOOKUP(H651,'A6.2-Rate Base RCND Plant'!C:C,'A6.2-Rate Base RCND Plant'!F:F,"ERROR")</f>
        <v>0.24374129646131953</v>
      </c>
      <c r="J651" s="3" t="s">
        <v>23</v>
      </c>
      <c r="K651" s="3" t="s">
        <v>49</v>
      </c>
      <c r="L651" s="3" t="s">
        <v>50</v>
      </c>
      <c r="M651" s="4">
        <v>2022</v>
      </c>
      <c r="N651" s="5">
        <v>776.35</v>
      </c>
      <c r="O651" s="5"/>
      <c r="P651" s="5">
        <v>99.51</v>
      </c>
      <c r="Q651" s="58">
        <f t="shared" si="30"/>
        <v>676.84</v>
      </c>
      <c r="R651" s="3" t="s">
        <v>36</v>
      </c>
      <c r="S651" s="4">
        <v>1</v>
      </c>
      <c r="T651" s="4">
        <v>1</v>
      </c>
      <c r="U651" s="4">
        <v>1</v>
      </c>
      <c r="V651" s="5">
        <v>776.35</v>
      </c>
      <c r="W651" s="58">
        <f t="shared" si="31"/>
        <v>189.22855550774543</v>
      </c>
    </row>
    <row r="652" spans="1:23">
      <c r="A652" s="3" t="s">
        <v>17</v>
      </c>
      <c r="B652" s="3" t="s">
        <v>18</v>
      </c>
      <c r="C652" s="3" t="s">
        <v>19</v>
      </c>
      <c r="D652" s="3" t="s">
        <v>20</v>
      </c>
      <c r="E652" s="3" t="s">
        <v>106</v>
      </c>
      <c r="F652" s="70" t="s">
        <v>487</v>
      </c>
      <c r="G652" s="3" t="s">
        <v>80</v>
      </c>
      <c r="H652" s="58" t="str">
        <f t="shared" si="32"/>
        <v>385</v>
      </c>
      <c r="I652" s="59">
        <f>_xlfn.XLOOKUP(H652,'A6.2-Rate Base RCND Plant'!C:C,'A6.2-Rate Base RCND Plant'!F:F,"ERROR")</f>
        <v>0.39278890683516676</v>
      </c>
      <c r="J652" s="3" t="s">
        <v>23</v>
      </c>
      <c r="K652" s="3" t="s">
        <v>24</v>
      </c>
      <c r="L652" s="3" t="s">
        <v>25</v>
      </c>
      <c r="M652" s="4">
        <v>2023</v>
      </c>
      <c r="N652" s="5">
        <v>29094.240000000002</v>
      </c>
      <c r="O652" s="5"/>
      <c r="P652" s="5">
        <v>1905.93</v>
      </c>
      <c r="Q652" s="58">
        <f t="shared" si="30"/>
        <v>27188.31</v>
      </c>
      <c r="R652" s="3" t="s">
        <v>36</v>
      </c>
      <c r="S652" s="4">
        <v>1</v>
      </c>
      <c r="T652" s="4">
        <v>1</v>
      </c>
      <c r="U652" s="4">
        <v>1</v>
      </c>
      <c r="V652" s="5">
        <v>29094.240000000002</v>
      </c>
      <c r="W652" s="58">
        <f t="shared" si="31"/>
        <v>11427.894724799982</v>
      </c>
    </row>
    <row r="653" spans="1:23">
      <c r="A653" s="3" t="s">
        <v>17</v>
      </c>
      <c r="B653" s="3" t="s">
        <v>18</v>
      </c>
      <c r="C653" s="3" t="s">
        <v>19</v>
      </c>
      <c r="D653" s="3" t="s">
        <v>29</v>
      </c>
      <c r="E653" s="3" t="s">
        <v>21</v>
      </c>
      <c r="F653" s="70" t="s">
        <v>487</v>
      </c>
      <c r="G653" s="3" t="s">
        <v>70</v>
      </c>
      <c r="H653" s="58" t="str">
        <f t="shared" si="32"/>
        <v>391</v>
      </c>
      <c r="I653" s="59">
        <f>_xlfn.XLOOKUP(H653,'A6.2-Rate Base RCND Plant'!C:C,'A6.2-Rate Base RCND Plant'!F:F,"ERROR")</f>
        <v>0.55164661503469203</v>
      </c>
      <c r="J653" s="3" t="s">
        <v>71</v>
      </c>
      <c r="K653" s="3" t="s">
        <v>37</v>
      </c>
      <c r="L653" s="3" t="s">
        <v>38</v>
      </c>
      <c r="M653" s="4">
        <v>2023</v>
      </c>
      <c r="N653" s="5">
        <v>73492.73</v>
      </c>
      <c r="O653" s="5"/>
      <c r="P653" s="5">
        <v>12099.08</v>
      </c>
      <c r="Q653" s="58">
        <f t="shared" si="30"/>
        <v>61393.649999999994</v>
      </c>
      <c r="R653" s="3" t="s">
        <v>36</v>
      </c>
      <c r="S653" s="4">
        <v>1</v>
      </c>
      <c r="T653" s="4">
        <v>1</v>
      </c>
      <c r="U653" s="4">
        <v>1</v>
      </c>
      <c r="V653" s="5">
        <v>73492.73</v>
      </c>
      <c r="W653" s="58">
        <f t="shared" si="31"/>
        <v>40542.015734158558</v>
      </c>
    </row>
    <row r="654" spans="1:23">
      <c r="A654" s="3" t="s">
        <v>17</v>
      </c>
      <c r="B654" s="3" t="s">
        <v>18</v>
      </c>
      <c r="C654" s="3" t="s">
        <v>19</v>
      </c>
      <c r="D654" s="3" t="s">
        <v>29</v>
      </c>
      <c r="E654" s="3" t="s">
        <v>21</v>
      </c>
      <c r="F654" s="70" t="s">
        <v>487</v>
      </c>
      <c r="G654" s="3" t="s">
        <v>57</v>
      </c>
      <c r="H654" s="58" t="str">
        <f t="shared" si="32"/>
        <v>396</v>
      </c>
      <c r="I654" s="59">
        <f>_xlfn.XLOOKUP(H654,'A6.2-Rate Base RCND Plant'!C:C,'A6.2-Rate Base RCND Plant'!F:F,"ERROR")</f>
        <v>0.54297473900690851</v>
      </c>
      <c r="J654" s="3" t="s">
        <v>23</v>
      </c>
      <c r="K654" s="3" t="s">
        <v>49</v>
      </c>
      <c r="L654" s="3" t="s">
        <v>50</v>
      </c>
      <c r="M654" s="4">
        <v>2023</v>
      </c>
      <c r="N654" s="5">
        <v>54330.42</v>
      </c>
      <c r="O654" s="5"/>
      <c r="P654" s="5">
        <v>15226.01</v>
      </c>
      <c r="Q654" s="58">
        <f t="shared" si="30"/>
        <v>39104.409999999996</v>
      </c>
      <c r="R654" s="3" t="s">
        <v>36</v>
      </c>
      <c r="S654" s="4">
        <v>1</v>
      </c>
      <c r="T654" s="4">
        <v>1</v>
      </c>
      <c r="U654" s="4">
        <v>1</v>
      </c>
      <c r="V654" s="5">
        <v>54330.42</v>
      </c>
      <c r="W654" s="58">
        <f t="shared" si="31"/>
        <v>29500.045619635723</v>
      </c>
    </row>
    <row r="655" spans="1:23">
      <c r="A655" s="3" t="s">
        <v>17</v>
      </c>
      <c r="B655" s="3" t="s">
        <v>18</v>
      </c>
      <c r="C655" s="3" t="s">
        <v>19</v>
      </c>
      <c r="D655" s="3" t="s">
        <v>97</v>
      </c>
      <c r="E655" s="3" t="s">
        <v>21</v>
      </c>
      <c r="F655" s="70" t="s">
        <v>487</v>
      </c>
      <c r="G655" s="3" t="s">
        <v>98</v>
      </c>
      <c r="H655" s="58" t="str">
        <f t="shared" si="32"/>
        <v>302</v>
      </c>
      <c r="I655" s="59">
        <f>_xlfn.XLOOKUP(H655,'A6.2-Rate Base RCND Plant'!C:C,'A6.2-Rate Base RCND Plant'!F:F,"ERROR")</f>
        <v>0.18080879826634541</v>
      </c>
      <c r="J655" s="3" t="s">
        <v>23</v>
      </c>
      <c r="K655" s="3" t="s">
        <v>58</v>
      </c>
      <c r="L655" s="3" t="s">
        <v>59</v>
      </c>
      <c r="M655" s="4">
        <v>2023</v>
      </c>
      <c r="N655" s="5">
        <v>20372.490000000002</v>
      </c>
      <c r="O655" s="5"/>
      <c r="P655" s="5">
        <v>1574.31</v>
      </c>
      <c r="Q655" s="58">
        <f t="shared" si="30"/>
        <v>18798.18</v>
      </c>
      <c r="R655" s="3" t="s">
        <v>36</v>
      </c>
      <c r="S655" s="4">
        <v>1</v>
      </c>
      <c r="T655" s="4">
        <v>1</v>
      </c>
      <c r="U655" s="4">
        <v>1</v>
      </c>
      <c r="V655" s="5">
        <v>20372.490000000002</v>
      </c>
      <c r="W655" s="58">
        <f t="shared" si="31"/>
        <v>3683.5254345931394</v>
      </c>
    </row>
    <row r="656" spans="1:23">
      <c r="A656" s="3" t="s">
        <v>17</v>
      </c>
      <c r="B656" s="3" t="s">
        <v>18</v>
      </c>
      <c r="C656" s="3" t="s">
        <v>19</v>
      </c>
      <c r="D656" s="3" t="s">
        <v>29</v>
      </c>
      <c r="E656" s="3" t="s">
        <v>21</v>
      </c>
      <c r="F656" s="70" t="s">
        <v>487</v>
      </c>
      <c r="G656" s="3" t="s">
        <v>70</v>
      </c>
      <c r="H656" s="58" t="str">
        <f t="shared" si="32"/>
        <v>391</v>
      </c>
      <c r="I656" s="59">
        <f>_xlfn.XLOOKUP(H656,'A6.2-Rate Base RCND Plant'!C:C,'A6.2-Rate Base RCND Plant'!F:F,"ERROR")</f>
        <v>0.55164661503469203</v>
      </c>
      <c r="J656" s="3" t="s">
        <v>112</v>
      </c>
      <c r="K656" s="3" t="s">
        <v>42</v>
      </c>
      <c r="L656" s="3" t="s">
        <v>43</v>
      </c>
      <c r="M656" s="4">
        <v>2024</v>
      </c>
      <c r="N656" s="5">
        <v>340463.23</v>
      </c>
      <c r="O656" s="5"/>
      <c r="P656" s="5">
        <v>146708.5</v>
      </c>
      <c r="Q656" s="58">
        <f t="shared" si="30"/>
        <v>193754.72999999998</v>
      </c>
      <c r="R656" s="3" t="s">
        <v>36</v>
      </c>
      <c r="S656" s="4">
        <v>1</v>
      </c>
      <c r="T656" s="4">
        <v>1</v>
      </c>
      <c r="U656" s="4">
        <v>1</v>
      </c>
      <c r="V656" s="5">
        <v>340463.23</v>
      </c>
      <c r="W656" s="58">
        <f t="shared" si="31"/>
        <v>187815.38837327779</v>
      </c>
    </row>
    <row r="657" spans="1:23">
      <c r="A657" s="3" t="s">
        <v>17</v>
      </c>
      <c r="B657" s="3" t="s">
        <v>18</v>
      </c>
      <c r="C657" s="3" t="s">
        <v>19</v>
      </c>
      <c r="D657" s="3" t="s">
        <v>20</v>
      </c>
      <c r="E657" s="3" t="s">
        <v>21</v>
      </c>
      <c r="F657" s="70" t="s">
        <v>487</v>
      </c>
      <c r="G657" s="3" t="s">
        <v>22</v>
      </c>
      <c r="H657" s="58" t="str">
        <f t="shared" si="32"/>
        <v>384</v>
      </c>
      <c r="I657" s="59">
        <f>_xlfn.XLOOKUP(H657,'A6.2-Rate Base RCND Plant'!C:C,'A6.2-Rate Base RCND Plant'!F:F,"ERROR")</f>
        <v>0.35620879944303163</v>
      </c>
      <c r="J657" s="3" t="s">
        <v>23</v>
      </c>
      <c r="K657" s="3" t="s">
        <v>24</v>
      </c>
      <c r="L657" s="3" t="s">
        <v>25</v>
      </c>
      <c r="M657" s="4">
        <v>2024</v>
      </c>
      <c r="N657" s="5">
        <v>190954.49</v>
      </c>
      <c r="O657" s="5"/>
      <c r="P657" s="5">
        <v>10762.82</v>
      </c>
      <c r="Q657" s="58">
        <f t="shared" si="30"/>
        <v>180191.66999999998</v>
      </c>
      <c r="R657" s="3" t="s">
        <v>26</v>
      </c>
      <c r="S657" s="4">
        <v>1947</v>
      </c>
      <c r="T657" s="4">
        <v>1861</v>
      </c>
      <c r="U657" s="4">
        <v>1.05</v>
      </c>
      <c r="V657" s="5">
        <v>199778.82</v>
      </c>
      <c r="W657" s="58">
        <f t="shared" si="31"/>
        <v>71162.973626345512</v>
      </c>
    </row>
    <row r="658" spans="1:23">
      <c r="A658" s="3" t="s">
        <v>17</v>
      </c>
      <c r="B658" s="3" t="s">
        <v>18</v>
      </c>
      <c r="C658" s="3" t="s">
        <v>19</v>
      </c>
      <c r="D658" s="3" t="s">
        <v>20</v>
      </c>
      <c r="E658" s="3" t="s">
        <v>21</v>
      </c>
      <c r="F658" s="70" t="s">
        <v>487</v>
      </c>
      <c r="G658" s="3" t="s">
        <v>39</v>
      </c>
      <c r="H658" s="58" t="str">
        <f t="shared" si="32"/>
        <v>378</v>
      </c>
      <c r="I658" s="59">
        <f>_xlfn.XLOOKUP(H658,'A6.2-Rate Base RCND Plant'!C:C,'A6.2-Rate Base RCND Plant'!F:F,"ERROR")</f>
        <v>0.46834496815577242</v>
      </c>
      <c r="J658" s="3" t="s">
        <v>23</v>
      </c>
      <c r="K658" s="3" t="s">
        <v>24</v>
      </c>
      <c r="L658" s="3" t="s">
        <v>25</v>
      </c>
      <c r="M658" s="4">
        <v>2024</v>
      </c>
      <c r="N658" s="5">
        <v>379994.77</v>
      </c>
      <c r="O658" s="5"/>
      <c r="P658" s="5">
        <v>15275.73</v>
      </c>
      <c r="Q658" s="58">
        <f t="shared" si="30"/>
        <v>364719.04000000004</v>
      </c>
      <c r="R658" s="3" t="s">
        <v>40</v>
      </c>
      <c r="S658" s="4">
        <v>1184</v>
      </c>
      <c r="T658" s="4">
        <v>1181</v>
      </c>
      <c r="U658" s="4">
        <v>1</v>
      </c>
      <c r="V658" s="5">
        <v>380960.04</v>
      </c>
      <c r="W658" s="58">
        <f t="shared" si="31"/>
        <v>178420.71780242177</v>
      </c>
    </row>
    <row r="659" spans="1:23">
      <c r="A659" s="3" t="s">
        <v>17</v>
      </c>
      <c r="B659" s="3" t="s">
        <v>18</v>
      </c>
      <c r="C659" s="3" t="s">
        <v>19</v>
      </c>
      <c r="D659" s="3" t="s">
        <v>29</v>
      </c>
      <c r="E659" s="3" t="s">
        <v>21</v>
      </c>
      <c r="F659" s="70" t="s">
        <v>487</v>
      </c>
      <c r="G659" s="3" t="s">
        <v>41</v>
      </c>
      <c r="H659" s="58" t="str">
        <f t="shared" si="32"/>
        <v>397</v>
      </c>
      <c r="I659" s="59">
        <f>_xlfn.XLOOKUP(H659,'A6.2-Rate Base RCND Plant'!C:C,'A6.2-Rate Base RCND Plant'!F:F,"ERROR")</f>
        <v>0.45288665983949944</v>
      </c>
      <c r="J659" s="3" t="s">
        <v>23</v>
      </c>
      <c r="K659" s="3" t="s">
        <v>42</v>
      </c>
      <c r="L659" s="3" t="s">
        <v>83</v>
      </c>
      <c r="M659" s="4">
        <v>2022</v>
      </c>
      <c r="N659" s="5">
        <v>271430.03999999998</v>
      </c>
      <c r="O659" s="5"/>
      <c r="P659" s="5">
        <v>73376.490000000005</v>
      </c>
      <c r="Q659" s="58">
        <f t="shared" si="30"/>
        <v>198053.55</v>
      </c>
      <c r="R659" s="3" t="s">
        <v>36</v>
      </c>
      <c r="S659" s="4">
        <v>1</v>
      </c>
      <c r="T659" s="4">
        <v>1</v>
      </c>
      <c r="U659" s="4">
        <v>1</v>
      </c>
      <c r="V659" s="5">
        <v>271430.03999999998</v>
      </c>
      <c r="W659" s="58">
        <f t="shared" si="31"/>
        <v>122927.04419570172</v>
      </c>
    </row>
    <row r="660" spans="1:23">
      <c r="A660" s="3" t="s">
        <v>17</v>
      </c>
      <c r="B660" s="3" t="s">
        <v>18</v>
      </c>
      <c r="C660" s="3" t="s">
        <v>19</v>
      </c>
      <c r="D660" s="3" t="s">
        <v>29</v>
      </c>
      <c r="E660" s="3" t="s">
        <v>21</v>
      </c>
      <c r="F660" s="70" t="s">
        <v>487</v>
      </c>
      <c r="G660" s="3" t="s">
        <v>30</v>
      </c>
      <c r="H660" s="58" t="str">
        <f t="shared" si="32"/>
        <v>390</v>
      </c>
      <c r="I660" s="59">
        <f>_xlfn.XLOOKUP(H660,'A6.2-Rate Base RCND Plant'!C:C,'A6.2-Rate Base RCND Plant'!F:F,"ERROR")</f>
        <v>0.24904501540006124</v>
      </c>
      <c r="J660" s="3" t="s">
        <v>23</v>
      </c>
      <c r="K660" s="3" t="s">
        <v>37</v>
      </c>
      <c r="L660" s="3" t="s">
        <v>38</v>
      </c>
      <c r="M660" s="4">
        <v>2022</v>
      </c>
      <c r="N660" s="5">
        <v>8033101.9500000002</v>
      </c>
      <c r="O660" s="5"/>
      <c r="P660" s="5">
        <v>1320815.47</v>
      </c>
      <c r="Q660" s="58">
        <f t="shared" si="30"/>
        <v>6712286.4800000004</v>
      </c>
      <c r="R660" s="3" t="s">
        <v>33</v>
      </c>
      <c r="S660" s="4">
        <v>675</v>
      </c>
      <c r="T660" s="4">
        <v>689</v>
      </c>
      <c r="U660" s="4">
        <v>0.98</v>
      </c>
      <c r="V660" s="5">
        <v>7869874.9100000001</v>
      </c>
      <c r="W660" s="58">
        <f t="shared" si="31"/>
        <v>1959953.1181575055</v>
      </c>
    </row>
    <row r="661" spans="1:23">
      <c r="A661" s="3" t="s">
        <v>17</v>
      </c>
      <c r="B661" s="3" t="s">
        <v>18</v>
      </c>
      <c r="C661" s="3" t="s">
        <v>19</v>
      </c>
      <c r="D661" s="3" t="s">
        <v>29</v>
      </c>
      <c r="E661" s="3" t="s">
        <v>21</v>
      </c>
      <c r="F661" s="70" t="s">
        <v>487</v>
      </c>
      <c r="G661" s="3" t="s">
        <v>41</v>
      </c>
      <c r="H661" s="58" t="str">
        <f t="shared" si="32"/>
        <v>397</v>
      </c>
      <c r="I661" s="59">
        <f>_xlfn.XLOOKUP(H661,'A6.2-Rate Base RCND Plant'!C:C,'A6.2-Rate Base RCND Plant'!F:F,"ERROR")</f>
        <v>0.45288665983949944</v>
      </c>
      <c r="J661" s="3" t="s">
        <v>23</v>
      </c>
      <c r="K661" s="3" t="s">
        <v>31</v>
      </c>
      <c r="L661" s="3" t="s">
        <v>32</v>
      </c>
      <c r="M661" s="4">
        <v>2024</v>
      </c>
      <c r="N661" s="5">
        <v>22941.040000000001</v>
      </c>
      <c r="O661" s="5"/>
      <c r="P661" s="5">
        <v>3013.78</v>
      </c>
      <c r="Q661" s="58">
        <f t="shared" si="30"/>
        <v>19927.260000000002</v>
      </c>
      <c r="R661" s="3" t="s">
        <v>36</v>
      </c>
      <c r="S661" s="4">
        <v>1</v>
      </c>
      <c r="T661" s="4">
        <v>1</v>
      </c>
      <c r="U661" s="4">
        <v>1</v>
      </c>
      <c r="V661" s="5">
        <v>22941.040000000001</v>
      </c>
      <c r="W661" s="58">
        <f t="shared" si="31"/>
        <v>10389.69097884435</v>
      </c>
    </row>
    <row r="662" spans="1:23">
      <c r="A662" s="3" t="s">
        <v>17</v>
      </c>
      <c r="B662" s="3" t="s">
        <v>18</v>
      </c>
      <c r="C662" s="3" t="s">
        <v>19</v>
      </c>
      <c r="D662" s="3" t="s">
        <v>29</v>
      </c>
      <c r="E662" s="3" t="s">
        <v>21</v>
      </c>
      <c r="F662" s="70" t="s">
        <v>487</v>
      </c>
      <c r="G662" s="3" t="s">
        <v>70</v>
      </c>
      <c r="H662" s="58" t="str">
        <f t="shared" si="32"/>
        <v>391</v>
      </c>
      <c r="I662" s="59">
        <f>_xlfn.XLOOKUP(H662,'A6.2-Rate Base RCND Plant'!C:C,'A6.2-Rate Base RCND Plant'!F:F,"ERROR")</f>
        <v>0.55164661503469203</v>
      </c>
      <c r="J662" s="3" t="s">
        <v>112</v>
      </c>
      <c r="K662" s="3" t="s">
        <v>49</v>
      </c>
      <c r="L662" s="3" t="s">
        <v>50</v>
      </c>
      <c r="M662" s="4">
        <v>2023</v>
      </c>
      <c r="N662" s="5">
        <v>9312.77</v>
      </c>
      <c r="O662" s="5"/>
      <c r="P662" s="5">
        <v>2404.84</v>
      </c>
      <c r="Q662" s="58">
        <f t="shared" si="30"/>
        <v>6907.93</v>
      </c>
      <c r="R662" s="3" t="s">
        <v>36</v>
      </c>
      <c r="S662" s="4">
        <v>1</v>
      </c>
      <c r="T662" s="4">
        <v>1</v>
      </c>
      <c r="U662" s="4">
        <v>1</v>
      </c>
      <c r="V662" s="5">
        <v>9312.77</v>
      </c>
      <c r="W662" s="58">
        <f t="shared" si="31"/>
        <v>5137.358047096629</v>
      </c>
    </row>
    <row r="663" spans="1:23">
      <c r="A663" s="3" t="s">
        <v>17</v>
      </c>
      <c r="B663" s="3" t="s">
        <v>18</v>
      </c>
      <c r="C663" s="3" t="s">
        <v>19</v>
      </c>
      <c r="D663" s="3" t="s">
        <v>20</v>
      </c>
      <c r="E663" s="3" t="s">
        <v>101</v>
      </c>
      <c r="F663" s="70" t="s">
        <v>487</v>
      </c>
      <c r="G663" s="3" t="s">
        <v>55</v>
      </c>
      <c r="H663" s="58" t="str">
        <f t="shared" si="32"/>
        <v>379</v>
      </c>
      <c r="I663" s="59">
        <f>_xlfn.XLOOKUP(H663,'A6.2-Rate Base RCND Plant'!C:C,'A6.2-Rate Base RCND Plant'!F:F,"ERROR")</f>
        <v>0.3380707986361931</v>
      </c>
      <c r="J663" s="3" t="s">
        <v>23</v>
      </c>
      <c r="K663" s="3" t="s">
        <v>24</v>
      </c>
      <c r="L663" s="3" t="s">
        <v>102</v>
      </c>
      <c r="M663" s="4">
        <v>2003</v>
      </c>
      <c r="N663" s="5">
        <v>266835.49</v>
      </c>
      <c r="O663" s="5"/>
      <c r="P663" s="5">
        <v>145595.39000000001</v>
      </c>
      <c r="Q663" s="58">
        <f t="shared" si="30"/>
        <v>121240.09999999998</v>
      </c>
      <c r="R663" s="3" t="s">
        <v>56</v>
      </c>
      <c r="S663" s="4">
        <v>1223</v>
      </c>
      <c r="T663" s="4">
        <v>358</v>
      </c>
      <c r="U663" s="4">
        <v>3.42</v>
      </c>
      <c r="V663" s="5">
        <v>911563.7</v>
      </c>
      <c r="W663" s="58">
        <f t="shared" si="31"/>
        <v>308173.06806676311</v>
      </c>
    </row>
    <row r="664" spans="1:23">
      <c r="A664" s="3" t="s">
        <v>17</v>
      </c>
      <c r="B664" s="3" t="s">
        <v>18</v>
      </c>
      <c r="C664" s="3" t="s">
        <v>19</v>
      </c>
      <c r="D664" s="3" t="s">
        <v>29</v>
      </c>
      <c r="E664" s="3" t="s">
        <v>101</v>
      </c>
      <c r="F664" s="70" t="s">
        <v>487</v>
      </c>
      <c r="G664" s="3" t="s">
        <v>95</v>
      </c>
      <c r="H664" s="58" t="str">
        <f t="shared" si="32"/>
        <v>389</v>
      </c>
      <c r="I664" s="59">
        <f>_xlfn.XLOOKUP(H664,'A6.2-Rate Base RCND Plant'!C:C,'A6.2-Rate Base RCND Plant'!F:F,"ERROR")</f>
        <v>6.1649066788854748E-2</v>
      </c>
      <c r="J664" s="3" t="s">
        <v>76</v>
      </c>
      <c r="K664" s="3" t="s">
        <v>24</v>
      </c>
      <c r="L664" s="3" t="s">
        <v>102</v>
      </c>
      <c r="M664" s="4">
        <v>2003</v>
      </c>
      <c r="N664" s="5">
        <v>123554.86</v>
      </c>
      <c r="O664" s="5"/>
      <c r="P664" s="5">
        <v>111166.15</v>
      </c>
      <c r="Q664" s="58">
        <f t="shared" si="30"/>
        <v>12388.710000000006</v>
      </c>
      <c r="R664" s="3" t="s">
        <v>36</v>
      </c>
      <c r="S664" s="4">
        <v>1</v>
      </c>
      <c r="T664" s="4">
        <v>1</v>
      </c>
      <c r="U664" s="4">
        <v>1</v>
      </c>
      <c r="V664" s="5">
        <v>123554.86</v>
      </c>
      <c r="W664" s="58">
        <f t="shared" si="31"/>
        <v>7617.0418162275982</v>
      </c>
    </row>
    <row r="665" spans="1:23">
      <c r="A665" s="3" t="s">
        <v>17</v>
      </c>
      <c r="B665" s="3" t="s">
        <v>18</v>
      </c>
      <c r="C665" s="3" t="s">
        <v>19</v>
      </c>
      <c r="D665" s="3" t="s">
        <v>29</v>
      </c>
      <c r="E665" s="3" t="s">
        <v>21</v>
      </c>
      <c r="F665" s="70" t="s">
        <v>487</v>
      </c>
      <c r="G665" s="3" t="s">
        <v>30</v>
      </c>
      <c r="H665" s="58" t="str">
        <f t="shared" si="32"/>
        <v>390</v>
      </c>
      <c r="I665" s="59">
        <f>_xlfn.XLOOKUP(H665,'A6.2-Rate Base RCND Plant'!C:C,'A6.2-Rate Base RCND Plant'!F:F,"ERROR")</f>
        <v>0.24904501540006124</v>
      </c>
      <c r="J665" s="3" t="s">
        <v>23</v>
      </c>
      <c r="K665" s="3" t="s">
        <v>49</v>
      </c>
      <c r="L665" s="3" t="s">
        <v>50</v>
      </c>
      <c r="M665" s="4">
        <v>2024</v>
      </c>
      <c r="N665" s="5">
        <v>625.62</v>
      </c>
      <c r="O665" s="5"/>
      <c r="P665" s="5">
        <v>20.92</v>
      </c>
      <c r="Q665" s="58">
        <f t="shared" si="30"/>
        <v>604.70000000000005</v>
      </c>
      <c r="R665" s="3" t="s">
        <v>33</v>
      </c>
      <c r="S665" s="4">
        <v>675</v>
      </c>
      <c r="T665" s="4">
        <v>694</v>
      </c>
      <c r="U665" s="4">
        <v>0.97</v>
      </c>
      <c r="V665" s="5">
        <v>608.49</v>
      </c>
      <c r="W665" s="58">
        <f t="shared" si="31"/>
        <v>151.54140142078327</v>
      </c>
    </row>
    <row r="666" spans="1:23">
      <c r="A666" s="3" t="s">
        <v>17</v>
      </c>
      <c r="B666" s="3" t="s">
        <v>18</v>
      </c>
      <c r="C666" s="3" t="s">
        <v>19</v>
      </c>
      <c r="D666" s="3" t="s">
        <v>29</v>
      </c>
      <c r="E666" s="3" t="s">
        <v>21</v>
      </c>
      <c r="F666" s="70" t="s">
        <v>487</v>
      </c>
      <c r="G666" s="3" t="s">
        <v>57</v>
      </c>
      <c r="H666" s="58" t="str">
        <f t="shared" si="32"/>
        <v>396</v>
      </c>
      <c r="I666" s="59">
        <f>_xlfn.XLOOKUP(H666,'A6.2-Rate Base RCND Plant'!C:C,'A6.2-Rate Base RCND Plant'!F:F,"ERROR")</f>
        <v>0.54297473900690851</v>
      </c>
      <c r="J666" s="3" t="s">
        <v>23</v>
      </c>
      <c r="K666" s="3" t="s">
        <v>31</v>
      </c>
      <c r="L666" s="3" t="s">
        <v>32</v>
      </c>
      <c r="M666" s="4">
        <v>2024</v>
      </c>
      <c r="N666" s="5">
        <v>117734.46</v>
      </c>
      <c r="O666" s="5"/>
      <c r="P666" s="5">
        <v>14901</v>
      </c>
      <c r="Q666" s="58">
        <f t="shared" si="30"/>
        <v>102833.46</v>
      </c>
      <c r="R666" s="3" t="s">
        <v>36</v>
      </c>
      <c r="S666" s="4">
        <v>1</v>
      </c>
      <c r="T666" s="4">
        <v>1</v>
      </c>
      <c r="U666" s="4">
        <v>1</v>
      </c>
      <c r="V666" s="5">
        <v>117734.46</v>
      </c>
      <c r="W666" s="58">
        <f t="shared" si="31"/>
        <v>63926.837690619315</v>
      </c>
    </row>
    <row r="667" spans="1:23">
      <c r="A667" s="3" t="s">
        <v>17</v>
      </c>
      <c r="B667" s="3" t="s">
        <v>18</v>
      </c>
      <c r="C667" s="3" t="s">
        <v>19</v>
      </c>
      <c r="D667" s="3" t="s">
        <v>29</v>
      </c>
      <c r="E667" s="3" t="s">
        <v>21</v>
      </c>
      <c r="F667" s="70" t="s">
        <v>487</v>
      </c>
      <c r="G667" s="3" t="s">
        <v>57</v>
      </c>
      <c r="H667" s="58" t="str">
        <f t="shared" si="32"/>
        <v>396</v>
      </c>
      <c r="I667" s="59">
        <f>_xlfn.XLOOKUP(H667,'A6.2-Rate Base RCND Plant'!C:C,'A6.2-Rate Base RCND Plant'!F:F,"ERROR")</f>
        <v>0.54297473900690851</v>
      </c>
      <c r="J667" s="3" t="s">
        <v>23</v>
      </c>
      <c r="K667" s="3" t="s">
        <v>73</v>
      </c>
      <c r="L667" s="3" t="s">
        <v>74</v>
      </c>
      <c r="M667" s="4">
        <v>2024</v>
      </c>
      <c r="N667" s="5">
        <v>292399.90999999997</v>
      </c>
      <c r="O667" s="5"/>
      <c r="P667" s="5">
        <v>43640.33</v>
      </c>
      <c r="Q667" s="58">
        <f t="shared" si="30"/>
        <v>248759.57999999996</v>
      </c>
      <c r="R667" s="3" t="s">
        <v>36</v>
      </c>
      <c r="S667" s="4">
        <v>1</v>
      </c>
      <c r="T667" s="4">
        <v>1</v>
      </c>
      <c r="U667" s="4">
        <v>1</v>
      </c>
      <c r="V667" s="5">
        <v>292399.90999999997</v>
      </c>
      <c r="W667" s="58">
        <f t="shared" si="31"/>
        <v>158765.76481789353</v>
      </c>
    </row>
    <row r="668" spans="1:23">
      <c r="A668" s="3" t="s">
        <v>17</v>
      </c>
      <c r="B668" s="3" t="s">
        <v>18</v>
      </c>
      <c r="C668" s="3" t="s">
        <v>19</v>
      </c>
      <c r="D668" s="3" t="s">
        <v>20</v>
      </c>
      <c r="E668" s="3" t="s">
        <v>21</v>
      </c>
      <c r="F668" s="70" t="s">
        <v>487</v>
      </c>
      <c r="G668" s="3" t="s">
        <v>55</v>
      </c>
      <c r="H668" s="58" t="str">
        <f t="shared" si="32"/>
        <v>379</v>
      </c>
      <c r="I668" s="59">
        <f>_xlfn.XLOOKUP(H668,'A6.2-Rate Base RCND Plant'!C:C,'A6.2-Rate Base RCND Plant'!F:F,"ERROR")</f>
        <v>0.3380707986361931</v>
      </c>
      <c r="J668" s="3" t="s">
        <v>23</v>
      </c>
      <c r="K668" s="3" t="s">
        <v>24</v>
      </c>
      <c r="L668" s="3" t="s">
        <v>25</v>
      </c>
      <c r="M668" s="4">
        <v>2024</v>
      </c>
      <c r="N668" s="5">
        <v>186437.05</v>
      </c>
      <c r="O668" s="5"/>
      <c r="P668" s="5">
        <v>6746.23</v>
      </c>
      <c r="Q668" s="58">
        <f t="shared" si="30"/>
        <v>179690.81999999998</v>
      </c>
      <c r="R668" s="3" t="s">
        <v>56</v>
      </c>
      <c r="S668" s="4">
        <v>1223</v>
      </c>
      <c r="T668" s="4">
        <v>1213</v>
      </c>
      <c r="U668" s="4">
        <v>1.01</v>
      </c>
      <c r="V668" s="5">
        <v>187974.04</v>
      </c>
      <c r="W668" s="58">
        <f t="shared" si="31"/>
        <v>63548.533825671708</v>
      </c>
    </row>
    <row r="669" spans="1:23">
      <c r="A669" s="3" t="s">
        <v>17</v>
      </c>
      <c r="B669" s="3" t="s">
        <v>18</v>
      </c>
      <c r="C669" s="3" t="s">
        <v>19</v>
      </c>
      <c r="D669" s="3" t="s">
        <v>29</v>
      </c>
      <c r="E669" s="3" t="s">
        <v>21</v>
      </c>
      <c r="F669" s="70" t="s">
        <v>487</v>
      </c>
      <c r="G669" s="3" t="s">
        <v>60</v>
      </c>
      <c r="H669" s="58" t="str">
        <f t="shared" si="32"/>
        <v>394</v>
      </c>
      <c r="I669" s="59">
        <f>_xlfn.XLOOKUP(H669,'A6.2-Rate Base RCND Plant'!C:C,'A6.2-Rate Base RCND Plant'!F:F,"ERROR")</f>
        <v>0.34726061264282393</v>
      </c>
      <c r="J669" s="3" t="s">
        <v>23</v>
      </c>
      <c r="K669" s="3" t="s">
        <v>37</v>
      </c>
      <c r="L669" s="3" t="s">
        <v>38</v>
      </c>
      <c r="M669" s="4">
        <v>2025</v>
      </c>
      <c r="N669" s="5">
        <v>75047.289999999994</v>
      </c>
      <c r="O669" s="5"/>
      <c r="P669" s="5">
        <v>3017.12</v>
      </c>
      <c r="Q669" s="58">
        <f t="shared" si="30"/>
        <v>72030.17</v>
      </c>
      <c r="R669" s="3" t="s">
        <v>36</v>
      </c>
      <c r="S669" s="4">
        <v>1</v>
      </c>
      <c r="T669" s="4">
        <v>1</v>
      </c>
      <c r="U669" s="4">
        <v>1</v>
      </c>
      <c r="V669" s="5">
        <v>75047.289999999994</v>
      </c>
      <c r="W669" s="58">
        <f t="shared" si="31"/>
        <v>26060.96790258367</v>
      </c>
    </row>
    <row r="670" spans="1:23">
      <c r="A670" s="3" t="s">
        <v>17</v>
      </c>
      <c r="B670" s="3" t="s">
        <v>18</v>
      </c>
      <c r="C670" s="3" t="s">
        <v>19</v>
      </c>
      <c r="D670" s="3" t="s">
        <v>20</v>
      </c>
      <c r="E670" s="3" t="s">
        <v>106</v>
      </c>
      <c r="F670" s="70" t="s">
        <v>487</v>
      </c>
      <c r="G670" s="3" t="s">
        <v>63</v>
      </c>
      <c r="H670" s="58" t="str">
        <f t="shared" si="32"/>
        <v>383</v>
      </c>
      <c r="I670" s="59">
        <f>_xlfn.XLOOKUP(H670,'A6.2-Rate Base RCND Plant'!C:C,'A6.2-Rate Base RCND Plant'!F:F,"ERROR")</f>
        <v>0.50413956378429226</v>
      </c>
      <c r="J670" s="3" t="s">
        <v>23</v>
      </c>
      <c r="K670" s="3" t="s">
        <v>24</v>
      </c>
      <c r="L670" s="3" t="s">
        <v>25</v>
      </c>
      <c r="M670" s="4">
        <v>2025</v>
      </c>
      <c r="N670" s="5">
        <v>4922.4799999999996</v>
      </c>
      <c r="O670" s="5"/>
      <c r="P670" s="5">
        <v>138.71</v>
      </c>
      <c r="Q670" s="58">
        <f t="shared" si="30"/>
        <v>4783.7699999999995</v>
      </c>
      <c r="R670" s="3" t="s">
        <v>64</v>
      </c>
      <c r="S670" s="4">
        <v>954</v>
      </c>
      <c r="T670" s="4">
        <v>954</v>
      </c>
      <c r="U670" s="4">
        <v>1</v>
      </c>
      <c r="V670" s="5">
        <v>4922.4799999999996</v>
      </c>
      <c r="W670" s="58">
        <f t="shared" si="31"/>
        <v>2481.6169199369028</v>
      </c>
    </row>
    <row r="671" spans="1:23">
      <c r="A671" s="3" t="s">
        <v>17</v>
      </c>
      <c r="B671" s="3" t="s">
        <v>18</v>
      </c>
      <c r="C671" s="3" t="s">
        <v>19</v>
      </c>
      <c r="D671" s="3" t="s">
        <v>29</v>
      </c>
      <c r="E671" s="3" t="s">
        <v>21</v>
      </c>
      <c r="F671" s="70" t="s">
        <v>487</v>
      </c>
      <c r="G671" s="3" t="s">
        <v>34</v>
      </c>
      <c r="H671" s="58" t="str">
        <f t="shared" si="32"/>
        <v>392</v>
      </c>
      <c r="I671" s="59">
        <f>_xlfn.XLOOKUP(H671,'A6.2-Rate Base RCND Plant'!C:C,'A6.2-Rate Base RCND Plant'!F:F,"ERROR")</f>
        <v>0.43183290679129122</v>
      </c>
      <c r="J671" s="3" t="s">
        <v>81</v>
      </c>
      <c r="K671" s="3" t="s">
        <v>24</v>
      </c>
      <c r="L671" s="3" t="s">
        <v>25</v>
      </c>
      <c r="M671" s="4">
        <v>2025</v>
      </c>
      <c r="N671" s="5">
        <v>562303.69999999995</v>
      </c>
      <c r="O671" s="5"/>
      <c r="P671" s="5">
        <v>19537.77</v>
      </c>
      <c r="Q671" s="58">
        <f t="shared" si="30"/>
        <v>542765.92999999993</v>
      </c>
      <c r="R671" s="3" t="s">
        <v>36</v>
      </c>
      <c r="S671" s="4">
        <v>1</v>
      </c>
      <c r="T671" s="4">
        <v>1</v>
      </c>
      <c r="U671" s="4">
        <v>1</v>
      </c>
      <c r="V671" s="5">
        <v>562303.69999999995</v>
      </c>
      <c r="W671" s="58">
        <f t="shared" si="31"/>
        <v>242821.24127049817</v>
      </c>
    </row>
    <row r="672" spans="1:23">
      <c r="A672" s="3" t="s">
        <v>17</v>
      </c>
      <c r="B672" s="3" t="s">
        <v>18</v>
      </c>
      <c r="C672" s="3" t="s">
        <v>19</v>
      </c>
      <c r="D672" s="3" t="s">
        <v>29</v>
      </c>
      <c r="E672" s="3" t="s">
        <v>21</v>
      </c>
      <c r="F672" s="70" t="s">
        <v>487</v>
      </c>
      <c r="G672" s="3" t="s">
        <v>70</v>
      </c>
      <c r="H672" s="58" t="str">
        <f t="shared" si="32"/>
        <v>391</v>
      </c>
      <c r="I672" s="59">
        <f>_xlfn.XLOOKUP(H672,'A6.2-Rate Base RCND Plant'!C:C,'A6.2-Rate Base RCND Plant'!F:F,"ERROR")</f>
        <v>0.55164661503469203</v>
      </c>
      <c r="J672" s="3" t="s">
        <v>112</v>
      </c>
      <c r="K672" s="3" t="s">
        <v>42</v>
      </c>
      <c r="L672" s="3" t="s">
        <v>43</v>
      </c>
      <c r="M672" s="4">
        <v>2026</v>
      </c>
      <c r="N672" s="5">
        <v>60025.47</v>
      </c>
      <c r="O672" s="5"/>
      <c r="P672" s="5">
        <v>3047.17</v>
      </c>
      <c r="Q672" s="58">
        <f t="shared" si="30"/>
        <v>56978.3</v>
      </c>
      <c r="R672" s="3" t="s">
        <v>36</v>
      </c>
      <c r="S672" s="4">
        <v>1</v>
      </c>
      <c r="T672" s="4">
        <v>1</v>
      </c>
      <c r="U672" s="4">
        <v>1</v>
      </c>
      <c r="V672" s="5">
        <v>60025.47</v>
      </c>
      <c r="W672" s="58">
        <f t="shared" si="31"/>
        <v>33112.847341366454</v>
      </c>
    </row>
    <row r="673" spans="1:23">
      <c r="A673" s="3" t="s">
        <v>17</v>
      </c>
      <c r="B673" s="3" t="s">
        <v>18</v>
      </c>
      <c r="C673" s="3" t="s">
        <v>19</v>
      </c>
      <c r="D673" s="3" t="s">
        <v>29</v>
      </c>
      <c r="E673" s="3" t="s">
        <v>21</v>
      </c>
      <c r="F673" s="70" t="s">
        <v>487</v>
      </c>
      <c r="G673" s="3" t="s">
        <v>60</v>
      </c>
      <c r="H673" s="58" t="str">
        <f t="shared" si="32"/>
        <v>394</v>
      </c>
      <c r="I673" s="59">
        <f>_xlfn.XLOOKUP(H673,'A6.2-Rate Base RCND Plant'!C:C,'A6.2-Rate Base RCND Plant'!F:F,"ERROR")</f>
        <v>0.34726061264282393</v>
      </c>
      <c r="J673" s="3" t="s">
        <v>23</v>
      </c>
      <c r="K673" s="3" t="s">
        <v>42</v>
      </c>
      <c r="L673" s="3" t="s">
        <v>91</v>
      </c>
      <c r="M673" s="4">
        <v>2026</v>
      </c>
      <c r="N673" s="5">
        <v>27122.99</v>
      </c>
      <c r="O673" s="5"/>
      <c r="P673" s="5">
        <v>270.95999999999998</v>
      </c>
      <c r="Q673" s="58">
        <f t="shared" si="30"/>
        <v>26852.030000000002</v>
      </c>
      <c r="R673" s="3" t="s">
        <v>36</v>
      </c>
      <c r="S673" s="4">
        <v>1</v>
      </c>
      <c r="T673" s="4">
        <v>1</v>
      </c>
      <c r="U673" s="4">
        <v>1</v>
      </c>
      <c r="V673" s="5">
        <v>27122.99</v>
      </c>
      <c r="W673" s="58">
        <f t="shared" si="31"/>
        <v>9418.7461241051878</v>
      </c>
    </row>
    <row r="674" spans="1:23">
      <c r="A674" s="3" t="s">
        <v>17</v>
      </c>
      <c r="B674" s="3" t="s">
        <v>18</v>
      </c>
      <c r="C674" s="3" t="s">
        <v>19</v>
      </c>
      <c r="D674" s="3" t="s">
        <v>29</v>
      </c>
      <c r="E674" s="3" t="s">
        <v>21</v>
      </c>
      <c r="F674" s="70" t="s">
        <v>487</v>
      </c>
      <c r="G674" s="3" t="s">
        <v>41</v>
      </c>
      <c r="H674" s="58" t="str">
        <f t="shared" si="32"/>
        <v>397</v>
      </c>
      <c r="I674" s="59">
        <f>_xlfn.XLOOKUP(H674,'A6.2-Rate Base RCND Plant'!C:C,'A6.2-Rate Base RCND Plant'!F:F,"ERROR")</f>
        <v>0.45288665983949944</v>
      </c>
      <c r="J674" s="3" t="s">
        <v>23</v>
      </c>
      <c r="K674" s="3" t="s">
        <v>42</v>
      </c>
      <c r="L674" s="3" t="s">
        <v>43</v>
      </c>
      <c r="M674" s="4">
        <v>2026</v>
      </c>
      <c r="N674" s="5">
        <v>554.66999999999996</v>
      </c>
      <c r="O674" s="5"/>
      <c r="P674" s="5">
        <v>9.3000000000000007</v>
      </c>
      <c r="Q674" s="58">
        <f t="shared" si="30"/>
        <v>545.37</v>
      </c>
      <c r="R674" s="3" t="s">
        <v>36</v>
      </c>
      <c r="S674" s="4">
        <v>1</v>
      </c>
      <c r="T674" s="4">
        <v>1</v>
      </c>
      <c r="U674" s="4">
        <v>1</v>
      </c>
      <c r="V674" s="5">
        <v>554.66999999999996</v>
      </c>
      <c r="W674" s="58">
        <f t="shared" si="31"/>
        <v>251.20264361317513</v>
      </c>
    </row>
    <row r="675" spans="1:23">
      <c r="A675" s="3" t="s">
        <v>17</v>
      </c>
      <c r="B675" s="3" t="s">
        <v>18</v>
      </c>
      <c r="C675" s="3" t="s">
        <v>19</v>
      </c>
      <c r="D675" s="3" t="s">
        <v>20</v>
      </c>
      <c r="E675" s="3" t="s">
        <v>21</v>
      </c>
      <c r="F675" s="70" t="s">
        <v>487</v>
      </c>
      <c r="G675" s="3" t="s">
        <v>61</v>
      </c>
      <c r="H675" s="58" t="str">
        <f t="shared" si="32"/>
        <v>376</v>
      </c>
      <c r="I675" s="59">
        <f>_xlfn.XLOOKUP(H675,'A6.2-Rate Base RCND Plant'!C:C,'A6.2-Rate Base RCND Plant'!F:F,"ERROR")</f>
        <v>0.40359779215499247</v>
      </c>
      <c r="J675" s="3" t="s">
        <v>23</v>
      </c>
      <c r="K675" s="3" t="s">
        <v>24</v>
      </c>
      <c r="L675" s="3" t="s">
        <v>25</v>
      </c>
      <c r="M675" s="4">
        <v>2026</v>
      </c>
      <c r="N675" s="5">
        <v>2933622.65</v>
      </c>
      <c r="O675" s="5"/>
      <c r="P675" s="5">
        <v>12311.63</v>
      </c>
      <c r="Q675" s="58">
        <f t="shared" si="30"/>
        <v>2921311.02</v>
      </c>
      <c r="R675" s="3" t="s">
        <v>62</v>
      </c>
      <c r="S675" s="4">
        <v>1688</v>
      </c>
      <c r="T675" s="4">
        <v>1688</v>
      </c>
      <c r="U675" s="4">
        <v>1</v>
      </c>
      <c r="V675" s="5">
        <v>2933622.65</v>
      </c>
      <c r="W675" s="58">
        <f t="shared" si="31"/>
        <v>1184003.6245558781</v>
      </c>
    </row>
    <row r="676" spans="1:23">
      <c r="A676" s="3" t="s">
        <v>17</v>
      </c>
      <c r="B676" s="3" t="s">
        <v>18</v>
      </c>
      <c r="C676" s="3" t="s">
        <v>19</v>
      </c>
      <c r="D676" s="3" t="s">
        <v>29</v>
      </c>
      <c r="E676" s="3" t="s">
        <v>106</v>
      </c>
      <c r="F676" s="70" t="s">
        <v>487</v>
      </c>
      <c r="G676" s="3" t="s">
        <v>60</v>
      </c>
      <c r="H676" s="58" t="str">
        <f t="shared" si="32"/>
        <v>394</v>
      </c>
      <c r="I676" s="59">
        <f>_xlfn.XLOOKUP(H676,'A6.2-Rate Base RCND Plant'!C:C,'A6.2-Rate Base RCND Plant'!F:F,"ERROR")</f>
        <v>0.34726061264282393</v>
      </c>
      <c r="J676" s="3" t="s">
        <v>23</v>
      </c>
      <c r="K676" s="3" t="s">
        <v>49</v>
      </c>
      <c r="L676" s="3" t="s">
        <v>50</v>
      </c>
      <c r="M676" s="4">
        <v>2026</v>
      </c>
      <c r="N676" s="5">
        <v>120577.07</v>
      </c>
      <c r="O676" s="5"/>
      <c r="P676" s="5">
        <v>1202.54</v>
      </c>
      <c r="Q676" s="58">
        <f t="shared" si="30"/>
        <v>119374.53000000001</v>
      </c>
      <c r="R676" s="3" t="s">
        <v>36</v>
      </c>
      <c r="S676" s="4">
        <v>1</v>
      </c>
      <c r="T676" s="4">
        <v>1</v>
      </c>
      <c r="U676" s="4">
        <v>1</v>
      </c>
      <c r="V676" s="5">
        <v>120577.07</v>
      </c>
      <c r="W676" s="58">
        <f t="shared" si="31"/>
        <v>41871.667198876668</v>
      </c>
    </row>
    <row r="677" spans="1:23">
      <c r="A677" s="3" t="s">
        <v>17</v>
      </c>
      <c r="B677" s="3" t="s">
        <v>18</v>
      </c>
      <c r="C677" s="3" t="s">
        <v>19</v>
      </c>
      <c r="D677" s="3" t="s">
        <v>29</v>
      </c>
      <c r="E677" s="3" t="s">
        <v>106</v>
      </c>
      <c r="F677" s="70" t="s">
        <v>487</v>
      </c>
      <c r="G677" s="3" t="s">
        <v>60</v>
      </c>
      <c r="H677" s="58" t="str">
        <f t="shared" si="32"/>
        <v>394</v>
      </c>
      <c r="I677" s="59">
        <f>_xlfn.XLOOKUP(H677,'A6.2-Rate Base RCND Plant'!C:C,'A6.2-Rate Base RCND Plant'!F:F,"ERROR")</f>
        <v>0.34726061264282393</v>
      </c>
      <c r="J677" s="3" t="s">
        <v>23</v>
      </c>
      <c r="K677" s="3" t="s">
        <v>73</v>
      </c>
      <c r="L677" s="3" t="s">
        <v>74</v>
      </c>
      <c r="M677" s="4">
        <v>2026</v>
      </c>
      <c r="N677" s="5">
        <v>90432.8</v>
      </c>
      <c r="O677" s="5"/>
      <c r="P677" s="5">
        <v>904.2</v>
      </c>
      <c r="Q677" s="58">
        <f t="shared" si="30"/>
        <v>89528.6</v>
      </c>
      <c r="R677" s="3" t="s">
        <v>36</v>
      </c>
      <c r="S677" s="4">
        <v>1</v>
      </c>
      <c r="T677" s="4">
        <v>1</v>
      </c>
      <c r="U677" s="4">
        <v>1</v>
      </c>
      <c r="V677" s="5">
        <v>90432.8</v>
      </c>
      <c r="W677" s="58">
        <f t="shared" si="31"/>
        <v>31403.749531005968</v>
      </c>
    </row>
    <row r="678" spans="1:23">
      <c r="A678" s="3" t="s">
        <v>17</v>
      </c>
      <c r="B678" s="3" t="s">
        <v>18</v>
      </c>
      <c r="C678" s="3" t="s">
        <v>19</v>
      </c>
      <c r="D678" s="3" t="s">
        <v>29</v>
      </c>
      <c r="E678" s="3" t="s">
        <v>21</v>
      </c>
      <c r="F678" s="70" t="s">
        <v>487</v>
      </c>
      <c r="G678" s="3" t="s">
        <v>34</v>
      </c>
      <c r="H678" s="58" t="str">
        <f t="shared" si="32"/>
        <v>392</v>
      </c>
      <c r="I678" s="59">
        <f>_xlfn.XLOOKUP(H678,'A6.2-Rate Base RCND Plant'!C:C,'A6.2-Rate Base RCND Plant'!F:F,"ERROR")</f>
        <v>0.43183290679129122</v>
      </c>
      <c r="J678" s="3" t="s">
        <v>35</v>
      </c>
      <c r="K678" s="3" t="s">
        <v>24</v>
      </c>
      <c r="L678" s="3" t="s">
        <v>25</v>
      </c>
      <c r="M678" s="4">
        <v>2026</v>
      </c>
      <c r="N678" s="5">
        <v>157232.32000000001</v>
      </c>
      <c r="O678" s="5"/>
      <c r="P678" s="5">
        <v>525.67999999999995</v>
      </c>
      <c r="Q678" s="58">
        <f t="shared" si="30"/>
        <v>156706.64000000001</v>
      </c>
      <c r="R678" s="3" t="s">
        <v>36</v>
      </c>
      <c r="S678" s="4">
        <v>1</v>
      </c>
      <c r="T678" s="4">
        <v>1</v>
      </c>
      <c r="U678" s="4">
        <v>1</v>
      </c>
      <c r="V678" s="5">
        <v>157232.32000000001</v>
      </c>
      <c r="W678" s="58">
        <f t="shared" si="31"/>
        <v>67898.08978713848</v>
      </c>
    </row>
    <row r="679" spans="1:23">
      <c r="A679" s="3" t="s">
        <v>17</v>
      </c>
      <c r="B679" s="3" t="s">
        <v>18</v>
      </c>
      <c r="C679" s="3" t="s">
        <v>19</v>
      </c>
      <c r="D679" s="3" t="s">
        <v>29</v>
      </c>
      <c r="E679" s="3" t="s">
        <v>21</v>
      </c>
      <c r="F679" s="70" t="s">
        <v>487</v>
      </c>
      <c r="G679" s="3" t="s">
        <v>30</v>
      </c>
      <c r="H679" s="58" t="str">
        <f t="shared" si="32"/>
        <v>390</v>
      </c>
      <c r="I679" s="59">
        <f>_xlfn.XLOOKUP(H679,'A6.2-Rate Base RCND Plant'!C:C,'A6.2-Rate Base RCND Plant'!F:F,"ERROR")</f>
        <v>0.24904501540006124</v>
      </c>
      <c r="J679" s="3" t="s">
        <v>23</v>
      </c>
      <c r="K679" s="3" t="s">
        <v>37</v>
      </c>
      <c r="L679" s="3" t="s">
        <v>38</v>
      </c>
      <c r="M679" s="4">
        <v>2026</v>
      </c>
      <c r="N679" s="5">
        <v>22402.03</v>
      </c>
      <c r="O679" s="5"/>
      <c r="P679" s="5">
        <v>83.34</v>
      </c>
      <c r="Q679" s="58">
        <f t="shared" si="30"/>
        <v>22318.69</v>
      </c>
      <c r="R679" s="3" t="s">
        <v>33</v>
      </c>
      <c r="S679" s="4">
        <v>675</v>
      </c>
      <c r="T679" s="4">
        <v>675</v>
      </c>
      <c r="U679" s="4">
        <v>1</v>
      </c>
      <c r="V679" s="5">
        <v>22402.03</v>
      </c>
      <c r="W679" s="58">
        <f t="shared" si="31"/>
        <v>5579.1139063426335</v>
      </c>
    </row>
    <row r="680" spans="1:23">
      <c r="A680" s="3" t="s">
        <v>17</v>
      </c>
      <c r="B680" s="3" t="s">
        <v>18</v>
      </c>
      <c r="C680" s="3" t="s">
        <v>19</v>
      </c>
      <c r="D680" s="3" t="s">
        <v>29</v>
      </c>
      <c r="E680" s="3" t="s">
        <v>106</v>
      </c>
      <c r="F680" s="70" t="s">
        <v>487</v>
      </c>
      <c r="G680" s="3" t="s">
        <v>57</v>
      </c>
      <c r="H680" s="58" t="str">
        <f t="shared" si="32"/>
        <v>396</v>
      </c>
      <c r="I680" s="59">
        <f>_xlfn.XLOOKUP(H680,'A6.2-Rate Base RCND Plant'!C:C,'A6.2-Rate Base RCND Plant'!F:F,"ERROR")</f>
        <v>0.54297473900690851</v>
      </c>
      <c r="J680" s="3" t="s">
        <v>23</v>
      </c>
      <c r="K680" s="3" t="s">
        <v>42</v>
      </c>
      <c r="L680" s="3" t="s">
        <v>91</v>
      </c>
      <c r="M680" s="4">
        <v>2026</v>
      </c>
      <c r="N680" s="5">
        <v>165.09</v>
      </c>
      <c r="O680" s="5"/>
      <c r="P680" s="5">
        <v>3.51</v>
      </c>
      <c r="Q680" s="58">
        <f t="shared" si="30"/>
        <v>161.58000000000001</v>
      </c>
      <c r="R680" s="3" t="s">
        <v>36</v>
      </c>
      <c r="S680" s="4">
        <v>1</v>
      </c>
      <c r="T680" s="4">
        <v>1</v>
      </c>
      <c r="U680" s="4">
        <v>1</v>
      </c>
      <c r="V680" s="5">
        <v>165.09</v>
      </c>
      <c r="W680" s="58">
        <f t="shared" si="31"/>
        <v>89.639699662650528</v>
      </c>
    </row>
    <row r="681" spans="1:23">
      <c r="A681" s="3" t="s">
        <v>17</v>
      </c>
      <c r="B681" s="3" t="s">
        <v>18</v>
      </c>
      <c r="C681" s="3" t="s">
        <v>19</v>
      </c>
      <c r="D681" s="3" t="s">
        <v>20</v>
      </c>
      <c r="E681" s="3" t="s">
        <v>21</v>
      </c>
      <c r="F681" s="70" t="s">
        <v>487</v>
      </c>
      <c r="G681" s="3" t="s">
        <v>46</v>
      </c>
      <c r="H681" s="58" t="str">
        <f t="shared" si="32"/>
        <v>380</v>
      </c>
      <c r="I681" s="59">
        <f>_xlfn.XLOOKUP(H681,'A6.2-Rate Base RCND Plant'!C:C,'A6.2-Rate Base RCND Plant'!F:F,"ERROR")</f>
        <v>0.41926855566498139</v>
      </c>
      <c r="J681" s="3" t="s">
        <v>23</v>
      </c>
      <c r="K681" s="3" t="s">
        <v>24</v>
      </c>
      <c r="L681" s="3" t="s">
        <v>25</v>
      </c>
      <c r="M681" s="4">
        <v>2014</v>
      </c>
      <c r="N681" s="5">
        <v>6074909.4500000002</v>
      </c>
      <c r="O681" s="5"/>
      <c r="P681" s="5">
        <v>2121892.37</v>
      </c>
      <c r="Q681" s="58">
        <f t="shared" si="30"/>
        <v>3953017.08</v>
      </c>
      <c r="R681" s="3" t="s">
        <v>47</v>
      </c>
      <c r="S681" s="4">
        <v>1036</v>
      </c>
      <c r="T681" s="4">
        <v>583</v>
      </c>
      <c r="U681" s="4">
        <v>1.78</v>
      </c>
      <c r="V681" s="5">
        <v>10795207.869999999</v>
      </c>
      <c r="W681" s="58">
        <f t="shared" si="31"/>
        <v>4526091.2117581395</v>
      </c>
    </row>
    <row r="682" spans="1:23">
      <c r="A682" s="3" t="s">
        <v>17</v>
      </c>
      <c r="B682" s="3" t="s">
        <v>18</v>
      </c>
      <c r="C682" s="3" t="s">
        <v>19</v>
      </c>
      <c r="D682" s="3" t="s">
        <v>20</v>
      </c>
      <c r="E682" s="3" t="s">
        <v>21</v>
      </c>
      <c r="F682" s="70" t="s">
        <v>487</v>
      </c>
      <c r="G682" s="3" t="s">
        <v>44</v>
      </c>
      <c r="H682" s="58" t="str">
        <f t="shared" si="32"/>
        <v>382</v>
      </c>
      <c r="I682" s="59">
        <f>_xlfn.XLOOKUP(H682,'A6.2-Rate Base RCND Plant'!C:C,'A6.2-Rate Base RCND Plant'!F:F,"ERROR")</f>
        <v>4.068947554640568E-2</v>
      </c>
      <c r="J682" s="3" t="s">
        <v>23</v>
      </c>
      <c r="K682" s="3" t="s">
        <v>24</v>
      </c>
      <c r="L682" s="3" t="s">
        <v>25</v>
      </c>
      <c r="M682" s="4">
        <v>2015</v>
      </c>
      <c r="N682" s="5">
        <v>482447.3</v>
      </c>
      <c r="O682" s="5"/>
      <c r="P682" s="5">
        <v>20570.11</v>
      </c>
      <c r="Q682" s="58">
        <f t="shared" si="30"/>
        <v>461877.19</v>
      </c>
      <c r="R682" s="3" t="s">
        <v>45</v>
      </c>
      <c r="S682" s="4">
        <v>2076</v>
      </c>
      <c r="T682" s="4">
        <v>871</v>
      </c>
      <c r="U682" s="4">
        <v>2.38</v>
      </c>
      <c r="V682" s="5">
        <v>1149897.3500000001</v>
      </c>
      <c r="W682" s="58">
        <f t="shared" si="31"/>
        <v>46788.7201037017</v>
      </c>
    </row>
    <row r="683" spans="1:23">
      <c r="A683" s="3" t="s">
        <v>17</v>
      </c>
      <c r="B683" s="3" t="s">
        <v>18</v>
      </c>
      <c r="C683" s="3" t="s">
        <v>19</v>
      </c>
      <c r="D683" s="3" t="s">
        <v>20</v>
      </c>
      <c r="E683" s="3" t="s">
        <v>21</v>
      </c>
      <c r="F683" s="70" t="s">
        <v>487</v>
      </c>
      <c r="G683" s="3" t="s">
        <v>44</v>
      </c>
      <c r="H683" s="58" t="str">
        <f t="shared" si="32"/>
        <v>382</v>
      </c>
      <c r="I683" s="59">
        <f>_xlfn.XLOOKUP(H683,'A6.2-Rate Base RCND Plant'!C:C,'A6.2-Rate Base RCND Plant'!F:F,"ERROR")</f>
        <v>4.068947554640568E-2</v>
      </c>
      <c r="J683" s="3" t="s">
        <v>23</v>
      </c>
      <c r="K683" s="3" t="s">
        <v>24</v>
      </c>
      <c r="L683" s="3" t="s">
        <v>25</v>
      </c>
      <c r="M683" s="4">
        <v>2013</v>
      </c>
      <c r="N683" s="5">
        <v>548251.87</v>
      </c>
      <c r="O683" s="5"/>
      <c r="P683" s="5">
        <v>23913.53</v>
      </c>
      <c r="Q683" s="58">
        <f t="shared" si="30"/>
        <v>524338.34</v>
      </c>
      <c r="R683" s="3" t="s">
        <v>45</v>
      </c>
      <c r="S683" s="4">
        <v>2076</v>
      </c>
      <c r="T683" s="4">
        <v>909</v>
      </c>
      <c r="U683" s="4">
        <v>2.2799999999999998</v>
      </c>
      <c r="V683" s="5">
        <v>1252113.18</v>
      </c>
      <c r="W683" s="58">
        <f t="shared" si="31"/>
        <v>50947.828618942251</v>
      </c>
    </row>
    <row r="684" spans="1:23">
      <c r="A684" s="3" t="s">
        <v>17</v>
      </c>
      <c r="B684" s="3" t="s">
        <v>18</v>
      </c>
      <c r="C684" s="3" t="s">
        <v>19</v>
      </c>
      <c r="D684" s="3" t="s">
        <v>20</v>
      </c>
      <c r="E684" s="3" t="s">
        <v>21</v>
      </c>
      <c r="F684" s="70" t="s">
        <v>487</v>
      </c>
      <c r="G684" s="3" t="s">
        <v>46</v>
      </c>
      <c r="H684" s="58" t="str">
        <f t="shared" si="32"/>
        <v>380</v>
      </c>
      <c r="I684" s="59">
        <f>_xlfn.XLOOKUP(H684,'A6.2-Rate Base RCND Plant'!C:C,'A6.2-Rate Base RCND Plant'!F:F,"ERROR")</f>
        <v>0.41926855566498139</v>
      </c>
      <c r="J684" s="3" t="s">
        <v>23</v>
      </c>
      <c r="K684" s="3" t="s">
        <v>24</v>
      </c>
      <c r="L684" s="3" t="s">
        <v>25</v>
      </c>
      <c r="M684" s="4">
        <v>2013</v>
      </c>
      <c r="N684" s="5">
        <v>3633039.34</v>
      </c>
      <c r="O684" s="5"/>
      <c r="P684" s="5">
        <v>1406656.54</v>
      </c>
      <c r="Q684" s="58">
        <f t="shared" si="30"/>
        <v>2226382.7999999998</v>
      </c>
      <c r="R684" s="3" t="s">
        <v>47</v>
      </c>
      <c r="S684" s="4">
        <v>1036</v>
      </c>
      <c r="T684" s="4">
        <v>572</v>
      </c>
      <c r="U684" s="4">
        <v>1.81</v>
      </c>
      <c r="V684" s="5">
        <v>6580120.2000000002</v>
      </c>
      <c r="W684" s="58">
        <f t="shared" si="31"/>
        <v>2758837.4923559683</v>
      </c>
    </row>
    <row r="685" spans="1:23">
      <c r="A685" s="3" t="s">
        <v>17</v>
      </c>
      <c r="B685" s="3" t="s">
        <v>18</v>
      </c>
      <c r="C685" s="3" t="s">
        <v>19</v>
      </c>
      <c r="D685" s="3" t="s">
        <v>29</v>
      </c>
      <c r="E685" s="3" t="s">
        <v>21</v>
      </c>
      <c r="F685" s="70" t="s">
        <v>487</v>
      </c>
      <c r="G685" s="3" t="s">
        <v>34</v>
      </c>
      <c r="H685" s="58" t="str">
        <f t="shared" si="32"/>
        <v>392</v>
      </c>
      <c r="I685" s="59">
        <f>_xlfn.XLOOKUP(H685,'A6.2-Rate Base RCND Plant'!C:C,'A6.2-Rate Base RCND Plant'!F:F,"ERROR")</f>
        <v>0.43183290679129122</v>
      </c>
      <c r="J685" s="3" t="s">
        <v>54</v>
      </c>
      <c r="K685" s="3" t="s">
        <v>24</v>
      </c>
      <c r="L685" s="3" t="s">
        <v>25</v>
      </c>
      <c r="M685" s="4">
        <v>2013</v>
      </c>
      <c r="N685" s="5">
        <v>199075.21</v>
      </c>
      <c r="O685" s="5"/>
      <c r="P685" s="5">
        <v>199075.21</v>
      </c>
      <c r="Q685" s="58">
        <f t="shared" si="30"/>
        <v>0</v>
      </c>
      <c r="R685" s="3" t="s">
        <v>36</v>
      </c>
      <c r="S685" s="4">
        <v>1</v>
      </c>
      <c r="T685" s="4">
        <v>1</v>
      </c>
      <c r="U685" s="4">
        <v>1</v>
      </c>
      <c r="V685" s="5">
        <v>199075.21</v>
      </c>
      <c r="W685" s="58">
        <f t="shared" si="31"/>
        <v>85967.226604386728</v>
      </c>
    </row>
    <row r="686" spans="1:23">
      <c r="A686" s="3" t="s">
        <v>17</v>
      </c>
      <c r="B686" s="3" t="s">
        <v>18</v>
      </c>
      <c r="C686" s="3" t="s">
        <v>19</v>
      </c>
      <c r="D686" s="3" t="s">
        <v>29</v>
      </c>
      <c r="E686" s="3" t="s">
        <v>21</v>
      </c>
      <c r="F686" s="70" t="s">
        <v>487</v>
      </c>
      <c r="G686" s="3" t="s">
        <v>30</v>
      </c>
      <c r="H686" s="58" t="str">
        <f t="shared" si="32"/>
        <v>390</v>
      </c>
      <c r="I686" s="59">
        <f>_xlfn.XLOOKUP(H686,'A6.2-Rate Base RCND Plant'!C:C,'A6.2-Rate Base RCND Plant'!F:F,"ERROR")</f>
        <v>0.24904501540006124</v>
      </c>
      <c r="J686" s="3" t="s">
        <v>23</v>
      </c>
      <c r="K686" s="3" t="s">
        <v>58</v>
      </c>
      <c r="L686" s="3" t="s">
        <v>59</v>
      </c>
      <c r="M686" s="4">
        <v>2014</v>
      </c>
      <c r="N686" s="5">
        <v>13245.51</v>
      </c>
      <c r="O686" s="5"/>
      <c r="P686" s="5">
        <v>3488.68</v>
      </c>
      <c r="Q686" s="58">
        <f t="shared" si="30"/>
        <v>9756.83</v>
      </c>
      <c r="R686" s="3" t="s">
        <v>33</v>
      </c>
      <c r="S686" s="4">
        <v>675</v>
      </c>
      <c r="T686" s="4">
        <v>460</v>
      </c>
      <c r="U686" s="4">
        <v>1.47</v>
      </c>
      <c r="V686" s="5">
        <v>19436.349999999999</v>
      </c>
      <c r="W686" s="58">
        <f t="shared" si="31"/>
        <v>4840.5260850709801</v>
      </c>
    </row>
    <row r="687" spans="1:23">
      <c r="A687" s="3" t="s">
        <v>17</v>
      </c>
      <c r="B687" s="3" t="s">
        <v>18</v>
      </c>
      <c r="C687" s="3" t="s">
        <v>19</v>
      </c>
      <c r="D687" s="3" t="s">
        <v>20</v>
      </c>
      <c r="E687" s="3" t="s">
        <v>21</v>
      </c>
      <c r="F687" s="70" t="s">
        <v>487</v>
      </c>
      <c r="G687" s="3" t="s">
        <v>27</v>
      </c>
      <c r="H687" s="58" t="str">
        <f t="shared" si="32"/>
        <v>381</v>
      </c>
      <c r="I687" s="59">
        <f>_xlfn.XLOOKUP(H687,'A6.2-Rate Base RCND Plant'!C:C,'A6.2-Rate Base RCND Plant'!F:F,"ERROR")</f>
        <v>0.1701755990530332</v>
      </c>
      <c r="J687" s="3" t="s">
        <v>23</v>
      </c>
      <c r="K687" s="3" t="s">
        <v>24</v>
      </c>
      <c r="L687" s="3" t="s">
        <v>25</v>
      </c>
      <c r="M687" s="4">
        <v>2011</v>
      </c>
      <c r="N687" s="5">
        <v>312170.38</v>
      </c>
      <c r="O687" s="5"/>
      <c r="P687" s="5">
        <v>66394.179999999993</v>
      </c>
      <c r="Q687" s="58">
        <f t="shared" si="30"/>
        <v>245776.2</v>
      </c>
      <c r="R687" s="3" t="s">
        <v>28</v>
      </c>
      <c r="S687" s="4">
        <v>352</v>
      </c>
      <c r="T687" s="4">
        <v>256</v>
      </c>
      <c r="U687" s="4">
        <v>1.38</v>
      </c>
      <c r="V687" s="5">
        <v>429234.27</v>
      </c>
      <c r="W687" s="58">
        <f t="shared" si="31"/>
        <v>73045.199031341399</v>
      </c>
    </row>
    <row r="688" spans="1:23">
      <c r="A688" s="3" t="s">
        <v>17</v>
      </c>
      <c r="B688" s="3" t="s">
        <v>18</v>
      </c>
      <c r="C688" s="3" t="s">
        <v>19</v>
      </c>
      <c r="D688" s="3" t="s">
        <v>29</v>
      </c>
      <c r="E688" s="3" t="s">
        <v>21</v>
      </c>
      <c r="F688" s="70" t="s">
        <v>487</v>
      </c>
      <c r="G688" s="3" t="s">
        <v>34</v>
      </c>
      <c r="H688" s="58" t="str">
        <f t="shared" si="32"/>
        <v>392</v>
      </c>
      <c r="I688" s="59">
        <f>_xlfn.XLOOKUP(H688,'A6.2-Rate Base RCND Plant'!C:C,'A6.2-Rate Base RCND Plant'!F:F,"ERROR")</f>
        <v>0.43183290679129122</v>
      </c>
      <c r="J688" s="3" t="s">
        <v>53</v>
      </c>
      <c r="K688" s="3" t="s">
        <v>24</v>
      </c>
      <c r="L688" s="3" t="s">
        <v>25</v>
      </c>
      <c r="M688" s="4">
        <v>2009</v>
      </c>
      <c r="N688" s="5">
        <v>152327.04999999999</v>
      </c>
      <c r="O688" s="5"/>
      <c r="P688" s="5">
        <v>152327.04999999999</v>
      </c>
      <c r="Q688" s="58">
        <f t="shared" si="30"/>
        <v>0</v>
      </c>
      <c r="R688" s="3" t="s">
        <v>36</v>
      </c>
      <c r="S688" s="4">
        <v>1</v>
      </c>
      <c r="T688" s="4">
        <v>1</v>
      </c>
      <c r="U688" s="4">
        <v>1</v>
      </c>
      <c r="V688" s="5">
        <v>152327.04999999999</v>
      </c>
      <c r="W688" s="58">
        <f t="shared" si="31"/>
        <v>65779.832784442347</v>
      </c>
    </row>
    <row r="689" spans="1:23">
      <c r="A689" s="3" t="s">
        <v>17</v>
      </c>
      <c r="B689" s="3" t="s">
        <v>18</v>
      </c>
      <c r="C689" s="3" t="s">
        <v>19</v>
      </c>
      <c r="D689" s="3" t="s">
        <v>20</v>
      </c>
      <c r="E689" s="3" t="s">
        <v>21</v>
      </c>
      <c r="F689" s="70" t="s">
        <v>487</v>
      </c>
      <c r="G689" s="3" t="s">
        <v>51</v>
      </c>
      <c r="H689" s="58" t="str">
        <f t="shared" si="32"/>
        <v>375</v>
      </c>
      <c r="I689" s="59">
        <f>_xlfn.XLOOKUP(H689,'A6.2-Rate Base RCND Plant'!C:C,'A6.2-Rate Base RCND Plant'!F:F,"ERROR")</f>
        <v>0.14703551036705884</v>
      </c>
      <c r="J689" s="3" t="s">
        <v>23</v>
      </c>
      <c r="K689" s="3" t="s">
        <v>24</v>
      </c>
      <c r="L689" s="3" t="s">
        <v>25</v>
      </c>
      <c r="M689" s="4">
        <v>2013</v>
      </c>
      <c r="N689" s="5">
        <v>3652.73</v>
      </c>
      <c r="O689" s="5"/>
      <c r="P689" s="5">
        <v>724.53</v>
      </c>
      <c r="Q689" s="58">
        <f t="shared" si="30"/>
        <v>2928.2</v>
      </c>
      <c r="R689" s="3" t="s">
        <v>52</v>
      </c>
      <c r="S689" s="4">
        <v>673</v>
      </c>
      <c r="T689" s="4">
        <v>429</v>
      </c>
      <c r="U689" s="4">
        <v>1.57</v>
      </c>
      <c r="V689" s="5">
        <v>5730.27</v>
      </c>
      <c r="W689" s="58">
        <f t="shared" si="31"/>
        <v>842.55317399104626</v>
      </c>
    </row>
    <row r="690" spans="1:23">
      <c r="A690" s="3" t="s">
        <v>17</v>
      </c>
      <c r="B690" s="3" t="s">
        <v>18</v>
      </c>
      <c r="C690" s="3" t="s">
        <v>19</v>
      </c>
      <c r="D690" s="3" t="s">
        <v>20</v>
      </c>
      <c r="E690" s="3" t="s">
        <v>21</v>
      </c>
      <c r="F690" s="70" t="s">
        <v>487</v>
      </c>
      <c r="G690" s="3" t="s">
        <v>61</v>
      </c>
      <c r="H690" s="58" t="str">
        <f t="shared" si="32"/>
        <v>376</v>
      </c>
      <c r="I690" s="59">
        <f>_xlfn.XLOOKUP(H690,'A6.2-Rate Base RCND Plant'!C:C,'A6.2-Rate Base RCND Plant'!F:F,"ERROR")</f>
        <v>0.40359779215499247</v>
      </c>
      <c r="J690" s="3" t="s">
        <v>23</v>
      </c>
      <c r="K690" s="3" t="s">
        <v>24</v>
      </c>
      <c r="L690" s="3" t="s">
        <v>25</v>
      </c>
      <c r="M690" s="4">
        <v>1988</v>
      </c>
      <c r="N690" s="5">
        <v>1177402.44</v>
      </c>
      <c r="O690" s="5"/>
      <c r="P690" s="5">
        <v>937702.27</v>
      </c>
      <c r="Q690" s="58">
        <f t="shared" si="30"/>
        <v>239700.16999999993</v>
      </c>
      <c r="R690" s="3" t="s">
        <v>62</v>
      </c>
      <c r="S690" s="4">
        <v>1688</v>
      </c>
      <c r="T690" s="4">
        <v>264</v>
      </c>
      <c r="U690" s="4">
        <v>6.39</v>
      </c>
      <c r="V690" s="5">
        <v>7528239.8399999999</v>
      </c>
      <c r="W690" s="58">
        <f t="shared" si="31"/>
        <v>3038380.9782372536</v>
      </c>
    </row>
    <row r="691" spans="1:23">
      <c r="A691" s="3" t="s">
        <v>17</v>
      </c>
      <c r="B691" s="3" t="s">
        <v>18</v>
      </c>
      <c r="C691" s="3" t="s">
        <v>19</v>
      </c>
      <c r="D691" s="3" t="s">
        <v>20</v>
      </c>
      <c r="E691" s="3" t="s">
        <v>21</v>
      </c>
      <c r="F691" s="70" t="s">
        <v>487</v>
      </c>
      <c r="G691" s="3" t="s">
        <v>61</v>
      </c>
      <c r="H691" s="58" t="str">
        <f t="shared" si="32"/>
        <v>376</v>
      </c>
      <c r="I691" s="59">
        <f>_xlfn.XLOOKUP(H691,'A6.2-Rate Base RCND Plant'!C:C,'A6.2-Rate Base RCND Plant'!F:F,"ERROR")</f>
        <v>0.40359779215499247</v>
      </c>
      <c r="J691" s="3" t="s">
        <v>23</v>
      </c>
      <c r="K691" s="3" t="s">
        <v>24</v>
      </c>
      <c r="L691" s="3" t="s">
        <v>25</v>
      </c>
      <c r="M691" s="4">
        <v>1972</v>
      </c>
      <c r="N691" s="5">
        <v>181310.45</v>
      </c>
      <c r="O691" s="5"/>
      <c r="P691" s="5">
        <v>171987.76</v>
      </c>
      <c r="Q691" s="58">
        <f t="shared" si="30"/>
        <v>9322.6900000000023</v>
      </c>
      <c r="R691" s="3" t="s">
        <v>62</v>
      </c>
      <c r="S691" s="4">
        <v>1688</v>
      </c>
      <c r="T691" s="4">
        <v>99</v>
      </c>
      <c r="U691" s="4">
        <v>17.05</v>
      </c>
      <c r="V691" s="5">
        <v>3091434.74</v>
      </c>
      <c r="W691" s="58">
        <f t="shared" si="31"/>
        <v>1247696.2356552433</v>
      </c>
    </row>
    <row r="692" spans="1:23">
      <c r="A692" s="3" t="s">
        <v>17</v>
      </c>
      <c r="B692" s="3" t="s">
        <v>18</v>
      </c>
      <c r="C692" s="3" t="s">
        <v>19</v>
      </c>
      <c r="D692" s="3" t="s">
        <v>20</v>
      </c>
      <c r="E692" s="3" t="s">
        <v>21</v>
      </c>
      <c r="F692" s="70" t="s">
        <v>487</v>
      </c>
      <c r="G692" s="3" t="s">
        <v>39</v>
      </c>
      <c r="H692" s="58" t="str">
        <f t="shared" si="32"/>
        <v>378</v>
      </c>
      <c r="I692" s="59">
        <f>_xlfn.XLOOKUP(H692,'A6.2-Rate Base RCND Plant'!C:C,'A6.2-Rate Base RCND Plant'!F:F,"ERROR")</f>
        <v>0.46834496815577242</v>
      </c>
      <c r="J692" s="3" t="s">
        <v>23</v>
      </c>
      <c r="K692" s="3" t="s">
        <v>24</v>
      </c>
      <c r="L692" s="3" t="s">
        <v>25</v>
      </c>
      <c r="M692" s="4">
        <v>1999</v>
      </c>
      <c r="N692" s="5">
        <v>49589.99</v>
      </c>
      <c r="O692" s="5"/>
      <c r="P692" s="5">
        <v>34599.26</v>
      </c>
      <c r="Q692" s="58">
        <f t="shared" si="30"/>
        <v>14990.729999999996</v>
      </c>
      <c r="R692" s="3" t="s">
        <v>40</v>
      </c>
      <c r="S692" s="4">
        <v>1184</v>
      </c>
      <c r="T692" s="4">
        <v>340</v>
      </c>
      <c r="U692" s="4">
        <v>3.48</v>
      </c>
      <c r="V692" s="5">
        <v>172689.85</v>
      </c>
      <c r="W692" s="58">
        <f t="shared" si="31"/>
        <v>80878.422299075115</v>
      </c>
    </row>
    <row r="693" spans="1:23">
      <c r="A693" s="3" t="s">
        <v>17</v>
      </c>
      <c r="B693" s="3" t="s">
        <v>18</v>
      </c>
      <c r="C693" s="3" t="s">
        <v>19</v>
      </c>
      <c r="D693" s="3" t="s">
        <v>20</v>
      </c>
      <c r="E693" s="3" t="s">
        <v>21</v>
      </c>
      <c r="F693" s="70" t="s">
        <v>487</v>
      </c>
      <c r="G693" s="3" t="s">
        <v>39</v>
      </c>
      <c r="H693" s="58" t="str">
        <f t="shared" si="32"/>
        <v>378</v>
      </c>
      <c r="I693" s="59">
        <f>_xlfn.XLOOKUP(H693,'A6.2-Rate Base RCND Plant'!C:C,'A6.2-Rate Base RCND Plant'!F:F,"ERROR")</f>
        <v>0.46834496815577242</v>
      </c>
      <c r="J693" s="3" t="s">
        <v>23</v>
      </c>
      <c r="K693" s="3" t="s">
        <v>24</v>
      </c>
      <c r="L693" s="3" t="s">
        <v>25</v>
      </c>
      <c r="M693" s="4">
        <v>1987</v>
      </c>
      <c r="N693" s="5">
        <v>23411.11</v>
      </c>
      <c r="O693" s="5"/>
      <c r="P693" s="5">
        <v>20812.53</v>
      </c>
      <c r="Q693" s="58">
        <f t="shared" si="30"/>
        <v>2598.5800000000017</v>
      </c>
      <c r="R693" s="3" t="s">
        <v>40</v>
      </c>
      <c r="S693" s="4">
        <v>1184</v>
      </c>
      <c r="T693" s="4">
        <v>250</v>
      </c>
      <c r="U693" s="4">
        <v>4.74</v>
      </c>
      <c r="V693" s="5">
        <v>110875.02</v>
      </c>
      <c r="W693" s="58">
        <f t="shared" si="31"/>
        <v>51927.757711170634</v>
      </c>
    </row>
    <row r="694" spans="1:23">
      <c r="A694" s="3" t="s">
        <v>17</v>
      </c>
      <c r="B694" s="3" t="s">
        <v>18</v>
      </c>
      <c r="C694" s="3" t="s">
        <v>19</v>
      </c>
      <c r="D694" s="3" t="s">
        <v>20</v>
      </c>
      <c r="E694" s="3" t="s">
        <v>21</v>
      </c>
      <c r="F694" s="70" t="s">
        <v>487</v>
      </c>
      <c r="G694" s="3" t="s">
        <v>55</v>
      </c>
      <c r="H694" s="58" t="str">
        <f t="shared" si="32"/>
        <v>379</v>
      </c>
      <c r="I694" s="59">
        <f>_xlfn.XLOOKUP(H694,'A6.2-Rate Base RCND Plant'!C:C,'A6.2-Rate Base RCND Plant'!F:F,"ERROR")</f>
        <v>0.3380707986361931</v>
      </c>
      <c r="J694" s="3" t="s">
        <v>23</v>
      </c>
      <c r="K694" s="3" t="s">
        <v>24</v>
      </c>
      <c r="L694" s="3" t="s">
        <v>25</v>
      </c>
      <c r="M694" s="4">
        <v>2000</v>
      </c>
      <c r="N694" s="5">
        <v>175137.99</v>
      </c>
      <c r="O694" s="5"/>
      <c r="P694" s="5">
        <v>76340.66</v>
      </c>
      <c r="Q694" s="58">
        <f t="shared" si="30"/>
        <v>98797.329999999987</v>
      </c>
      <c r="R694" s="3" t="s">
        <v>56</v>
      </c>
      <c r="S694" s="4">
        <v>1223</v>
      </c>
      <c r="T694" s="4">
        <v>352</v>
      </c>
      <c r="U694" s="4">
        <v>3.47</v>
      </c>
      <c r="V694" s="5">
        <v>608505.01</v>
      </c>
      <c r="W694" s="58">
        <f t="shared" si="31"/>
        <v>205717.77470482467</v>
      </c>
    </row>
    <row r="695" spans="1:23">
      <c r="A695" s="3" t="s">
        <v>17</v>
      </c>
      <c r="B695" s="3" t="s">
        <v>18</v>
      </c>
      <c r="C695" s="3" t="s">
        <v>19</v>
      </c>
      <c r="D695" s="3" t="s">
        <v>20</v>
      </c>
      <c r="E695" s="3" t="s">
        <v>21</v>
      </c>
      <c r="F695" s="70" t="s">
        <v>487</v>
      </c>
      <c r="G695" s="3" t="s">
        <v>46</v>
      </c>
      <c r="H695" s="58" t="str">
        <f t="shared" si="32"/>
        <v>380</v>
      </c>
      <c r="I695" s="59">
        <f>_xlfn.XLOOKUP(H695,'A6.2-Rate Base RCND Plant'!C:C,'A6.2-Rate Base RCND Plant'!F:F,"ERROR")</f>
        <v>0.41926855566498139</v>
      </c>
      <c r="J695" s="3" t="s">
        <v>23</v>
      </c>
      <c r="K695" s="3" t="s">
        <v>24</v>
      </c>
      <c r="L695" s="3" t="s">
        <v>25</v>
      </c>
      <c r="M695" s="4">
        <v>1996</v>
      </c>
      <c r="N695" s="5">
        <v>3609987.56</v>
      </c>
      <c r="O695" s="5"/>
      <c r="P695" s="5">
        <v>3227040.15</v>
      </c>
      <c r="Q695" s="58">
        <f t="shared" si="30"/>
        <v>382947.41000000015</v>
      </c>
      <c r="R695" s="3" t="s">
        <v>47</v>
      </c>
      <c r="S695" s="4">
        <v>1036</v>
      </c>
      <c r="T695" s="4">
        <v>297</v>
      </c>
      <c r="U695" s="4">
        <v>3.49</v>
      </c>
      <c r="V695" s="5">
        <v>12592414.52</v>
      </c>
      <c r="W695" s="58">
        <f t="shared" si="31"/>
        <v>5279603.4481351394</v>
      </c>
    </row>
    <row r="696" spans="1:23">
      <c r="A696" s="3" t="s">
        <v>17</v>
      </c>
      <c r="B696" s="3" t="s">
        <v>18</v>
      </c>
      <c r="C696" s="3" t="s">
        <v>19</v>
      </c>
      <c r="D696" s="3" t="s">
        <v>20</v>
      </c>
      <c r="E696" s="3" t="s">
        <v>21</v>
      </c>
      <c r="F696" s="70" t="s">
        <v>487</v>
      </c>
      <c r="G696" s="3" t="s">
        <v>46</v>
      </c>
      <c r="H696" s="58" t="str">
        <f t="shared" si="32"/>
        <v>380</v>
      </c>
      <c r="I696" s="59">
        <f>_xlfn.XLOOKUP(H696,'A6.2-Rate Base RCND Plant'!C:C,'A6.2-Rate Base RCND Plant'!F:F,"ERROR")</f>
        <v>0.41926855566498139</v>
      </c>
      <c r="J696" s="3" t="s">
        <v>23</v>
      </c>
      <c r="K696" s="3" t="s">
        <v>24</v>
      </c>
      <c r="L696" s="3" t="s">
        <v>25</v>
      </c>
      <c r="M696" s="4">
        <v>2007</v>
      </c>
      <c r="N696" s="5">
        <v>3924224.23</v>
      </c>
      <c r="O696" s="5"/>
      <c r="P696" s="5">
        <v>2400125.2400000002</v>
      </c>
      <c r="Q696" s="58">
        <f t="shared" si="30"/>
        <v>1524098.9899999998</v>
      </c>
      <c r="R696" s="3" t="s">
        <v>47</v>
      </c>
      <c r="S696" s="4">
        <v>1036</v>
      </c>
      <c r="T696" s="4">
        <v>433</v>
      </c>
      <c r="U696" s="4">
        <v>2.39</v>
      </c>
      <c r="V696" s="5">
        <v>9389136.9600000009</v>
      </c>
      <c r="W696" s="58">
        <f t="shared" si="31"/>
        <v>3936569.8921598946</v>
      </c>
    </row>
    <row r="697" spans="1:23">
      <c r="A697" s="3" t="s">
        <v>17</v>
      </c>
      <c r="B697" s="3" t="s">
        <v>18</v>
      </c>
      <c r="C697" s="3" t="s">
        <v>19</v>
      </c>
      <c r="D697" s="3" t="s">
        <v>20</v>
      </c>
      <c r="E697" s="3" t="s">
        <v>21</v>
      </c>
      <c r="F697" s="70" t="s">
        <v>487</v>
      </c>
      <c r="G697" s="3" t="s">
        <v>46</v>
      </c>
      <c r="H697" s="58" t="str">
        <f t="shared" si="32"/>
        <v>380</v>
      </c>
      <c r="I697" s="59">
        <f>_xlfn.XLOOKUP(H697,'A6.2-Rate Base RCND Plant'!C:C,'A6.2-Rate Base RCND Plant'!F:F,"ERROR")</f>
        <v>0.41926855566498139</v>
      </c>
      <c r="J697" s="3" t="s">
        <v>23</v>
      </c>
      <c r="K697" s="3" t="s">
        <v>24</v>
      </c>
      <c r="L697" s="3" t="s">
        <v>25</v>
      </c>
      <c r="M697" s="4">
        <v>1993</v>
      </c>
      <c r="N697" s="5">
        <v>1114450.76</v>
      </c>
      <c r="O697" s="5"/>
      <c r="P697" s="5">
        <v>1039901.45</v>
      </c>
      <c r="Q697" s="58">
        <f t="shared" si="30"/>
        <v>74549.310000000056</v>
      </c>
      <c r="R697" s="3" t="s">
        <v>47</v>
      </c>
      <c r="S697" s="4">
        <v>1036</v>
      </c>
      <c r="T697" s="4">
        <v>278</v>
      </c>
      <c r="U697" s="4">
        <v>3.73</v>
      </c>
      <c r="V697" s="5">
        <v>4153133.05</v>
      </c>
      <c r="W697" s="58">
        <f t="shared" si="31"/>
        <v>1741278.095357999</v>
      </c>
    </row>
    <row r="698" spans="1:23">
      <c r="A698" s="3" t="s">
        <v>17</v>
      </c>
      <c r="B698" s="3" t="s">
        <v>18</v>
      </c>
      <c r="C698" s="3" t="s">
        <v>19</v>
      </c>
      <c r="D698" s="3" t="s">
        <v>20</v>
      </c>
      <c r="E698" s="3" t="s">
        <v>21</v>
      </c>
      <c r="F698" s="70" t="s">
        <v>487</v>
      </c>
      <c r="G698" s="3" t="s">
        <v>46</v>
      </c>
      <c r="H698" s="58" t="str">
        <f t="shared" si="32"/>
        <v>380</v>
      </c>
      <c r="I698" s="59">
        <f>_xlfn.XLOOKUP(H698,'A6.2-Rate Base RCND Plant'!C:C,'A6.2-Rate Base RCND Plant'!F:F,"ERROR")</f>
        <v>0.41926855566498139</v>
      </c>
      <c r="J698" s="3" t="s">
        <v>23</v>
      </c>
      <c r="K698" s="3" t="s">
        <v>24</v>
      </c>
      <c r="L698" s="3" t="s">
        <v>25</v>
      </c>
      <c r="M698" s="4">
        <v>1986</v>
      </c>
      <c r="N698" s="5">
        <v>399174.12</v>
      </c>
      <c r="O698" s="5"/>
      <c r="P698" s="5">
        <v>391542.22</v>
      </c>
      <c r="Q698" s="58">
        <f t="shared" si="30"/>
        <v>7631.9000000000233</v>
      </c>
      <c r="R698" s="3" t="s">
        <v>47</v>
      </c>
      <c r="S698" s="4">
        <v>1036</v>
      </c>
      <c r="T698" s="4">
        <v>233</v>
      </c>
      <c r="U698" s="4">
        <v>4.45</v>
      </c>
      <c r="V698" s="5">
        <v>1774868.62</v>
      </c>
      <c r="W698" s="58">
        <f t="shared" si="31"/>
        <v>744146.60280249873</v>
      </c>
    </row>
    <row r="699" spans="1:23">
      <c r="A699" s="3" t="s">
        <v>17</v>
      </c>
      <c r="B699" s="3" t="s">
        <v>18</v>
      </c>
      <c r="C699" s="3" t="s">
        <v>19</v>
      </c>
      <c r="D699" s="3" t="s">
        <v>20</v>
      </c>
      <c r="E699" s="3" t="s">
        <v>21</v>
      </c>
      <c r="F699" s="70" t="s">
        <v>487</v>
      </c>
      <c r="G699" s="3" t="s">
        <v>55</v>
      </c>
      <c r="H699" s="58" t="str">
        <f t="shared" si="32"/>
        <v>379</v>
      </c>
      <c r="I699" s="59">
        <f>_xlfn.XLOOKUP(H699,'A6.2-Rate Base RCND Plant'!C:C,'A6.2-Rate Base RCND Plant'!F:F,"ERROR")</f>
        <v>0.3380707986361931</v>
      </c>
      <c r="J699" s="3" t="s">
        <v>23</v>
      </c>
      <c r="K699" s="3" t="s">
        <v>24</v>
      </c>
      <c r="L699" s="3" t="s">
        <v>25</v>
      </c>
      <c r="M699" s="4">
        <v>1965</v>
      </c>
      <c r="N699" s="5">
        <v>488.69</v>
      </c>
      <c r="O699" s="5"/>
      <c r="P699" s="5">
        <v>401.12</v>
      </c>
      <c r="Q699" s="58">
        <f t="shared" si="30"/>
        <v>87.57</v>
      </c>
      <c r="R699" s="3" t="s">
        <v>56</v>
      </c>
      <c r="S699" s="4">
        <v>1223</v>
      </c>
      <c r="T699" s="4">
        <v>66</v>
      </c>
      <c r="U699" s="4">
        <v>18.53</v>
      </c>
      <c r="V699" s="5">
        <v>9055.57</v>
      </c>
      <c r="W699" s="58">
        <f t="shared" si="31"/>
        <v>3061.4237820059511</v>
      </c>
    </row>
    <row r="700" spans="1:23">
      <c r="A700" s="3" t="s">
        <v>17</v>
      </c>
      <c r="B700" s="3" t="s">
        <v>18</v>
      </c>
      <c r="C700" s="3" t="s">
        <v>19</v>
      </c>
      <c r="D700" s="3" t="s">
        <v>20</v>
      </c>
      <c r="E700" s="3" t="s">
        <v>21</v>
      </c>
      <c r="F700" s="70" t="s">
        <v>487</v>
      </c>
      <c r="G700" s="3" t="s">
        <v>61</v>
      </c>
      <c r="H700" s="58" t="str">
        <f t="shared" si="32"/>
        <v>376</v>
      </c>
      <c r="I700" s="59">
        <f>_xlfn.XLOOKUP(H700,'A6.2-Rate Base RCND Plant'!C:C,'A6.2-Rate Base RCND Plant'!F:F,"ERROR")</f>
        <v>0.40359779215499247</v>
      </c>
      <c r="J700" s="3" t="s">
        <v>23</v>
      </c>
      <c r="K700" s="3" t="s">
        <v>24</v>
      </c>
      <c r="L700" s="3" t="s">
        <v>25</v>
      </c>
      <c r="M700" s="4">
        <v>1998</v>
      </c>
      <c r="N700" s="5">
        <v>6053903.4900000002</v>
      </c>
      <c r="O700" s="5"/>
      <c r="P700" s="5">
        <v>3742480.99</v>
      </c>
      <c r="Q700" s="58">
        <f t="shared" si="30"/>
        <v>2311422.5</v>
      </c>
      <c r="R700" s="3" t="s">
        <v>62</v>
      </c>
      <c r="S700" s="4">
        <v>1688</v>
      </c>
      <c r="T700" s="4">
        <v>298</v>
      </c>
      <c r="U700" s="4">
        <v>5.66</v>
      </c>
      <c r="V700" s="5">
        <v>34291909.700000003</v>
      </c>
      <c r="W700" s="58">
        <f t="shared" si="31"/>
        <v>13840139.043698372</v>
      </c>
    </row>
    <row r="701" spans="1:23">
      <c r="A701" s="3" t="s">
        <v>17</v>
      </c>
      <c r="B701" s="3" t="s">
        <v>18</v>
      </c>
      <c r="C701" s="3" t="s">
        <v>19</v>
      </c>
      <c r="D701" s="3" t="s">
        <v>20</v>
      </c>
      <c r="E701" s="3" t="s">
        <v>21</v>
      </c>
      <c r="F701" s="70" t="s">
        <v>487</v>
      </c>
      <c r="G701" s="3" t="s">
        <v>55</v>
      </c>
      <c r="H701" s="58" t="str">
        <f t="shared" si="32"/>
        <v>379</v>
      </c>
      <c r="I701" s="59">
        <f>_xlfn.XLOOKUP(H701,'A6.2-Rate Base RCND Plant'!C:C,'A6.2-Rate Base RCND Plant'!F:F,"ERROR")</f>
        <v>0.3380707986361931</v>
      </c>
      <c r="J701" s="3" t="s">
        <v>23</v>
      </c>
      <c r="K701" s="3" t="s">
        <v>24</v>
      </c>
      <c r="L701" s="3" t="s">
        <v>25</v>
      </c>
      <c r="M701" s="4">
        <v>1978</v>
      </c>
      <c r="N701" s="5">
        <v>14079.21</v>
      </c>
      <c r="O701" s="5"/>
      <c r="P701" s="5">
        <v>10019.67</v>
      </c>
      <c r="Q701" s="58">
        <f t="shared" si="30"/>
        <v>4059.5399999999991</v>
      </c>
      <c r="R701" s="3" t="s">
        <v>56</v>
      </c>
      <c r="S701" s="4">
        <v>1223</v>
      </c>
      <c r="T701" s="4">
        <v>173</v>
      </c>
      <c r="U701" s="4">
        <v>7.07</v>
      </c>
      <c r="V701" s="5">
        <v>99531.06</v>
      </c>
      <c r="W701" s="58">
        <f t="shared" si="31"/>
        <v>33648.54494330685</v>
      </c>
    </row>
    <row r="702" spans="1:23">
      <c r="A702" s="3" t="s">
        <v>17</v>
      </c>
      <c r="B702" s="3" t="s">
        <v>18</v>
      </c>
      <c r="C702" s="3" t="s">
        <v>19</v>
      </c>
      <c r="D702" s="3" t="s">
        <v>20</v>
      </c>
      <c r="E702" s="3" t="s">
        <v>21</v>
      </c>
      <c r="F702" s="70" t="s">
        <v>487</v>
      </c>
      <c r="G702" s="3" t="s">
        <v>63</v>
      </c>
      <c r="H702" s="58" t="str">
        <f t="shared" si="32"/>
        <v>383</v>
      </c>
      <c r="I702" s="59">
        <f>_xlfn.XLOOKUP(H702,'A6.2-Rate Base RCND Plant'!C:C,'A6.2-Rate Base RCND Plant'!F:F,"ERROR")</f>
        <v>0.50413956378429226</v>
      </c>
      <c r="J702" s="3" t="s">
        <v>23</v>
      </c>
      <c r="K702" s="3" t="s">
        <v>24</v>
      </c>
      <c r="L702" s="3" t="s">
        <v>25</v>
      </c>
      <c r="M702" s="4">
        <v>1963</v>
      </c>
      <c r="N702" s="5">
        <v>1190</v>
      </c>
      <c r="O702" s="5"/>
      <c r="P702" s="5">
        <v>1190</v>
      </c>
      <c r="Q702" s="58">
        <f t="shared" si="30"/>
        <v>0</v>
      </c>
      <c r="R702" s="3" t="s">
        <v>64</v>
      </c>
      <c r="S702" s="4">
        <v>954</v>
      </c>
      <c r="T702" s="4">
        <v>82</v>
      </c>
      <c r="U702" s="4">
        <v>11.63</v>
      </c>
      <c r="V702" s="5">
        <v>13844.63</v>
      </c>
      <c r="W702" s="58">
        <f t="shared" si="31"/>
        <v>6979.6257289549258</v>
      </c>
    </row>
    <row r="703" spans="1:23">
      <c r="A703" s="3" t="s">
        <v>17</v>
      </c>
      <c r="B703" s="3" t="s">
        <v>18</v>
      </c>
      <c r="C703" s="3" t="s">
        <v>19</v>
      </c>
      <c r="D703" s="3" t="s">
        <v>20</v>
      </c>
      <c r="E703" s="3" t="s">
        <v>21</v>
      </c>
      <c r="F703" s="70" t="s">
        <v>487</v>
      </c>
      <c r="G703" s="3" t="s">
        <v>63</v>
      </c>
      <c r="H703" s="58" t="str">
        <f t="shared" si="32"/>
        <v>383</v>
      </c>
      <c r="I703" s="59">
        <f>_xlfn.XLOOKUP(H703,'A6.2-Rate Base RCND Plant'!C:C,'A6.2-Rate Base RCND Plant'!F:F,"ERROR")</f>
        <v>0.50413956378429226</v>
      </c>
      <c r="J703" s="3" t="s">
        <v>23</v>
      </c>
      <c r="K703" s="3" t="s">
        <v>24</v>
      </c>
      <c r="L703" s="3" t="s">
        <v>25</v>
      </c>
      <c r="M703" s="4">
        <v>1965</v>
      </c>
      <c r="N703" s="5">
        <v>1728</v>
      </c>
      <c r="O703" s="5"/>
      <c r="P703" s="5">
        <v>1728</v>
      </c>
      <c r="Q703" s="58">
        <f t="shared" si="30"/>
        <v>0</v>
      </c>
      <c r="R703" s="3" t="s">
        <v>64</v>
      </c>
      <c r="S703" s="4">
        <v>954</v>
      </c>
      <c r="T703" s="4">
        <v>80</v>
      </c>
      <c r="U703" s="4">
        <v>11.93</v>
      </c>
      <c r="V703" s="5">
        <v>20606.400000000001</v>
      </c>
      <c r="W703" s="58">
        <f t="shared" si="31"/>
        <v>10388.501507164641</v>
      </c>
    </row>
    <row r="704" spans="1:23">
      <c r="A704" s="3" t="s">
        <v>17</v>
      </c>
      <c r="B704" s="3" t="s">
        <v>18</v>
      </c>
      <c r="C704" s="3" t="s">
        <v>19</v>
      </c>
      <c r="D704" s="3" t="s">
        <v>20</v>
      </c>
      <c r="E704" s="3" t="s">
        <v>21</v>
      </c>
      <c r="F704" s="70" t="s">
        <v>487</v>
      </c>
      <c r="G704" s="3" t="s">
        <v>61</v>
      </c>
      <c r="H704" s="58" t="str">
        <f t="shared" si="32"/>
        <v>376</v>
      </c>
      <c r="I704" s="59">
        <f>_xlfn.XLOOKUP(H704,'A6.2-Rate Base RCND Plant'!C:C,'A6.2-Rate Base RCND Plant'!F:F,"ERROR")</f>
        <v>0.40359779215499247</v>
      </c>
      <c r="J704" s="3" t="s">
        <v>23</v>
      </c>
      <c r="K704" s="3" t="s">
        <v>24</v>
      </c>
      <c r="L704" s="3" t="s">
        <v>25</v>
      </c>
      <c r="M704" s="4">
        <v>2002</v>
      </c>
      <c r="N704" s="5">
        <v>5295734.0199999996</v>
      </c>
      <c r="O704" s="5"/>
      <c r="P704" s="5">
        <v>2808505.46</v>
      </c>
      <c r="Q704" s="58">
        <f t="shared" si="30"/>
        <v>2487228.5599999996</v>
      </c>
      <c r="R704" s="3" t="s">
        <v>62</v>
      </c>
      <c r="S704" s="4">
        <v>1688</v>
      </c>
      <c r="T704" s="4">
        <v>340</v>
      </c>
      <c r="U704" s="4">
        <v>4.96</v>
      </c>
      <c r="V704" s="5">
        <v>26291761.84</v>
      </c>
      <c r="W704" s="58">
        <f t="shared" si="31"/>
        <v>10611297.030488882</v>
      </c>
    </row>
    <row r="705" spans="1:23">
      <c r="A705" s="3" t="s">
        <v>17</v>
      </c>
      <c r="B705" s="3" t="s">
        <v>18</v>
      </c>
      <c r="C705" s="3" t="s">
        <v>19</v>
      </c>
      <c r="D705" s="3" t="s">
        <v>20</v>
      </c>
      <c r="E705" s="3" t="s">
        <v>21</v>
      </c>
      <c r="F705" s="70" t="s">
        <v>487</v>
      </c>
      <c r="G705" s="3" t="s">
        <v>61</v>
      </c>
      <c r="H705" s="58" t="str">
        <f t="shared" si="32"/>
        <v>376</v>
      </c>
      <c r="I705" s="59">
        <f>_xlfn.XLOOKUP(H705,'A6.2-Rate Base RCND Plant'!C:C,'A6.2-Rate Base RCND Plant'!F:F,"ERROR")</f>
        <v>0.40359779215499247</v>
      </c>
      <c r="J705" s="3" t="s">
        <v>23</v>
      </c>
      <c r="K705" s="3" t="s">
        <v>24</v>
      </c>
      <c r="L705" s="3" t="s">
        <v>25</v>
      </c>
      <c r="M705" s="4">
        <v>1982</v>
      </c>
      <c r="N705" s="5">
        <v>354983.39</v>
      </c>
      <c r="O705" s="5"/>
      <c r="P705" s="5">
        <v>309121.34000000003</v>
      </c>
      <c r="Q705" s="58">
        <f t="shared" si="30"/>
        <v>45862.049999999988</v>
      </c>
      <c r="R705" s="3" t="s">
        <v>62</v>
      </c>
      <c r="S705" s="4">
        <v>1688</v>
      </c>
      <c r="T705" s="4">
        <v>227</v>
      </c>
      <c r="U705" s="4">
        <v>7.44</v>
      </c>
      <c r="V705" s="5">
        <v>2639700.27</v>
      </c>
      <c r="W705" s="58">
        <f t="shared" si="31"/>
        <v>1065377.2009229376</v>
      </c>
    </row>
    <row r="706" spans="1:23">
      <c r="A706" s="3" t="s">
        <v>17</v>
      </c>
      <c r="B706" s="3" t="s">
        <v>18</v>
      </c>
      <c r="C706" s="3" t="s">
        <v>19</v>
      </c>
      <c r="D706" s="3" t="s">
        <v>20</v>
      </c>
      <c r="E706" s="3" t="s">
        <v>21</v>
      </c>
      <c r="F706" s="70" t="s">
        <v>487</v>
      </c>
      <c r="G706" s="3" t="s">
        <v>61</v>
      </c>
      <c r="H706" s="58" t="str">
        <f t="shared" si="32"/>
        <v>376</v>
      </c>
      <c r="I706" s="59">
        <f>_xlfn.XLOOKUP(H706,'A6.2-Rate Base RCND Plant'!C:C,'A6.2-Rate Base RCND Plant'!F:F,"ERROR")</f>
        <v>0.40359779215499247</v>
      </c>
      <c r="J706" s="3" t="s">
        <v>23</v>
      </c>
      <c r="K706" s="3" t="s">
        <v>24</v>
      </c>
      <c r="L706" s="3" t="s">
        <v>25</v>
      </c>
      <c r="M706" s="4">
        <v>1995</v>
      </c>
      <c r="N706" s="5">
        <v>3056793.29</v>
      </c>
      <c r="O706" s="5"/>
      <c r="P706" s="5">
        <v>2074119.64</v>
      </c>
      <c r="Q706" s="58">
        <f t="shared" ref="Q706:Q769" si="33">N706-P706</f>
        <v>982673.65000000014</v>
      </c>
      <c r="R706" s="3" t="s">
        <v>62</v>
      </c>
      <c r="S706" s="4">
        <v>1688</v>
      </c>
      <c r="T706" s="4">
        <v>280</v>
      </c>
      <c r="U706" s="4">
        <v>6.03</v>
      </c>
      <c r="V706" s="5">
        <v>18428096.690000001</v>
      </c>
      <c r="W706" s="58">
        <f t="shared" ref="W706:W769" si="34">I706*V706</f>
        <v>7437539.1377027249</v>
      </c>
    </row>
    <row r="707" spans="1:23">
      <c r="A707" s="3" t="s">
        <v>17</v>
      </c>
      <c r="B707" s="3" t="s">
        <v>18</v>
      </c>
      <c r="C707" s="3" t="s">
        <v>19</v>
      </c>
      <c r="D707" s="3" t="s">
        <v>20</v>
      </c>
      <c r="E707" s="3" t="s">
        <v>21</v>
      </c>
      <c r="F707" s="70" t="s">
        <v>487</v>
      </c>
      <c r="G707" s="3" t="s">
        <v>61</v>
      </c>
      <c r="H707" s="58" t="str">
        <f t="shared" ref="H707:H770" si="35">MID(G707,2,3)</f>
        <v>376</v>
      </c>
      <c r="I707" s="59">
        <f>_xlfn.XLOOKUP(H707,'A6.2-Rate Base RCND Plant'!C:C,'A6.2-Rate Base RCND Plant'!F:F,"ERROR")</f>
        <v>0.40359779215499247</v>
      </c>
      <c r="J707" s="3" t="s">
        <v>23</v>
      </c>
      <c r="K707" s="3" t="s">
        <v>24</v>
      </c>
      <c r="L707" s="3" t="s">
        <v>25</v>
      </c>
      <c r="M707" s="4">
        <v>1964</v>
      </c>
      <c r="N707" s="5">
        <v>7031.13</v>
      </c>
      <c r="O707" s="5"/>
      <c r="P707" s="5">
        <v>6875.65</v>
      </c>
      <c r="Q707" s="58">
        <f t="shared" si="33"/>
        <v>155.48000000000047</v>
      </c>
      <c r="R707" s="3" t="s">
        <v>62</v>
      </c>
      <c r="S707" s="4">
        <v>1688</v>
      </c>
      <c r="T707" s="4">
        <v>85</v>
      </c>
      <c r="U707" s="4">
        <v>19.86</v>
      </c>
      <c r="V707" s="5">
        <v>139629.97</v>
      </c>
      <c r="W707" s="58">
        <f t="shared" si="34"/>
        <v>56354.347610667835</v>
      </c>
    </row>
    <row r="708" spans="1:23">
      <c r="A708" s="3" t="s">
        <v>17</v>
      </c>
      <c r="B708" s="3" t="s">
        <v>18</v>
      </c>
      <c r="C708" s="3" t="s">
        <v>19</v>
      </c>
      <c r="D708" s="3" t="s">
        <v>20</v>
      </c>
      <c r="E708" s="3" t="s">
        <v>21</v>
      </c>
      <c r="F708" s="70" t="s">
        <v>487</v>
      </c>
      <c r="G708" s="3" t="s">
        <v>39</v>
      </c>
      <c r="H708" s="58" t="str">
        <f t="shared" si="35"/>
        <v>378</v>
      </c>
      <c r="I708" s="59">
        <f>_xlfn.XLOOKUP(H708,'A6.2-Rate Base RCND Plant'!C:C,'A6.2-Rate Base RCND Plant'!F:F,"ERROR")</f>
        <v>0.46834496815577242</v>
      </c>
      <c r="J708" s="3" t="s">
        <v>23</v>
      </c>
      <c r="K708" s="3" t="s">
        <v>24</v>
      </c>
      <c r="L708" s="3" t="s">
        <v>25</v>
      </c>
      <c r="M708" s="4">
        <v>1989</v>
      </c>
      <c r="N708" s="5">
        <v>39432.21</v>
      </c>
      <c r="O708" s="5"/>
      <c r="P708" s="5">
        <v>34168.44</v>
      </c>
      <c r="Q708" s="58">
        <f t="shared" si="33"/>
        <v>5263.7699999999968</v>
      </c>
      <c r="R708" s="3" t="s">
        <v>40</v>
      </c>
      <c r="S708" s="4">
        <v>1184</v>
      </c>
      <c r="T708" s="4">
        <v>280</v>
      </c>
      <c r="U708" s="4">
        <v>4.2300000000000004</v>
      </c>
      <c r="V708" s="5">
        <v>166741.92000000001</v>
      </c>
      <c r="W708" s="58">
        <f t="shared" si="34"/>
        <v>78092.739212632354</v>
      </c>
    </row>
    <row r="709" spans="1:23">
      <c r="A709" s="3" t="s">
        <v>17</v>
      </c>
      <c r="B709" s="3" t="s">
        <v>18</v>
      </c>
      <c r="C709" s="3" t="s">
        <v>19</v>
      </c>
      <c r="D709" s="3" t="s">
        <v>20</v>
      </c>
      <c r="E709" s="3" t="s">
        <v>21</v>
      </c>
      <c r="F709" s="70" t="s">
        <v>487</v>
      </c>
      <c r="G709" s="3" t="s">
        <v>55</v>
      </c>
      <c r="H709" s="58" t="str">
        <f t="shared" si="35"/>
        <v>379</v>
      </c>
      <c r="I709" s="59">
        <f>_xlfn.XLOOKUP(H709,'A6.2-Rate Base RCND Plant'!C:C,'A6.2-Rate Base RCND Plant'!F:F,"ERROR")</f>
        <v>0.3380707986361931</v>
      </c>
      <c r="J709" s="3" t="s">
        <v>23</v>
      </c>
      <c r="K709" s="3" t="s">
        <v>24</v>
      </c>
      <c r="L709" s="3" t="s">
        <v>25</v>
      </c>
      <c r="M709" s="4">
        <v>1984</v>
      </c>
      <c r="N709" s="5">
        <v>2015.88</v>
      </c>
      <c r="O709" s="5"/>
      <c r="P709" s="5">
        <v>1305.29</v>
      </c>
      <c r="Q709" s="58">
        <f t="shared" si="33"/>
        <v>710.59000000000015</v>
      </c>
      <c r="R709" s="3" t="s">
        <v>56</v>
      </c>
      <c r="S709" s="4">
        <v>1223</v>
      </c>
      <c r="T709" s="4">
        <v>249</v>
      </c>
      <c r="U709" s="4">
        <v>4.91</v>
      </c>
      <c r="V709" s="5">
        <v>9901.2900000000009</v>
      </c>
      <c r="W709" s="58">
        <f t="shared" si="34"/>
        <v>3347.3370178285527</v>
      </c>
    </row>
    <row r="710" spans="1:23">
      <c r="A710" s="3" t="s">
        <v>17</v>
      </c>
      <c r="B710" s="3" t="s">
        <v>18</v>
      </c>
      <c r="C710" s="3" t="s">
        <v>19</v>
      </c>
      <c r="D710" s="3" t="s">
        <v>20</v>
      </c>
      <c r="E710" s="3" t="s">
        <v>21</v>
      </c>
      <c r="F710" s="70" t="s">
        <v>487</v>
      </c>
      <c r="G710" s="3" t="s">
        <v>63</v>
      </c>
      <c r="H710" s="58" t="str">
        <f t="shared" si="35"/>
        <v>383</v>
      </c>
      <c r="I710" s="59">
        <f>_xlfn.XLOOKUP(H710,'A6.2-Rate Base RCND Plant'!C:C,'A6.2-Rate Base RCND Plant'!F:F,"ERROR")</f>
        <v>0.50413956378429226</v>
      </c>
      <c r="J710" s="3" t="s">
        <v>23</v>
      </c>
      <c r="K710" s="3" t="s">
        <v>24</v>
      </c>
      <c r="L710" s="3" t="s">
        <v>25</v>
      </c>
      <c r="M710" s="4">
        <v>1974</v>
      </c>
      <c r="N710" s="5">
        <v>2442.08</v>
      </c>
      <c r="O710" s="5"/>
      <c r="P710" s="5">
        <v>2442.08</v>
      </c>
      <c r="Q710" s="58">
        <f t="shared" si="33"/>
        <v>0</v>
      </c>
      <c r="R710" s="3" t="s">
        <v>64</v>
      </c>
      <c r="S710" s="4">
        <v>954</v>
      </c>
      <c r="T710" s="4">
        <v>106</v>
      </c>
      <c r="U710" s="4">
        <v>9</v>
      </c>
      <c r="V710" s="5">
        <v>21978.720000000001</v>
      </c>
      <c r="W710" s="58">
        <f t="shared" si="34"/>
        <v>11080.3423133371</v>
      </c>
    </row>
    <row r="711" spans="1:23">
      <c r="A711" s="3" t="s">
        <v>17</v>
      </c>
      <c r="B711" s="3" t="s">
        <v>18</v>
      </c>
      <c r="C711" s="3" t="s">
        <v>19</v>
      </c>
      <c r="D711" s="3" t="s">
        <v>20</v>
      </c>
      <c r="E711" s="3" t="s">
        <v>21</v>
      </c>
      <c r="F711" s="70" t="s">
        <v>487</v>
      </c>
      <c r="G711" s="3" t="s">
        <v>63</v>
      </c>
      <c r="H711" s="58" t="str">
        <f t="shared" si="35"/>
        <v>383</v>
      </c>
      <c r="I711" s="59">
        <f>_xlfn.XLOOKUP(H711,'A6.2-Rate Base RCND Plant'!C:C,'A6.2-Rate Base RCND Plant'!F:F,"ERROR")</f>
        <v>0.50413956378429226</v>
      </c>
      <c r="J711" s="3" t="s">
        <v>23</v>
      </c>
      <c r="K711" s="3" t="s">
        <v>24</v>
      </c>
      <c r="L711" s="3" t="s">
        <v>25</v>
      </c>
      <c r="M711" s="4">
        <v>1982</v>
      </c>
      <c r="N711" s="5">
        <v>4480</v>
      </c>
      <c r="O711" s="5"/>
      <c r="P711" s="5">
        <v>4339.8900000000003</v>
      </c>
      <c r="Q711" s="58">
        <f t="shared" si="33"/>
        <v>140.10999999999967</v>
      </c>
      <c r="R711" s="3" t="s">
        <v>64</v>
      </c>
      <c r="S711" s="4">
        <v>954</v>
      </c>
      <c r="T711" s="4">
        <v>217</v>
      </c>
      <c r="U711" s="4">
        <v>4.4000000000000004</v>
      </c>
      <c r="V711" s="5">
        <v>19695.48</v>
      </c>
      <c r="W711" s="58">
        <f t="shared" si="34"/>
        <v>9929.2706957222526</v>
      </c>
    </row>
    <row r="712" spans="1:23">
      <c r="A712" s="3" t="s">
        <v>17</v>
      </c>
      <c r="B712" s="3" t="s">
        <v>18</v>
      </c>
      <c r="C712" s="3" t="s">
        <v>19</v>
      </c>
      <c r="D712" s="3" t="s">
        <v>20</v>
      </c>
      <c r="E712" s="3" t="s">
        <v>21</v>
      </c>
      <c r="F712" s="70" t="s">
        <v>487</v>
      </c>
      <c r="G712" s="3" t="s">
        <v>39</v>
      </c>
      <c r="H712" s="58" t="str">
        <f t="shared" si="35"/>
        <v>378</v>
      </c>
      <c r="I712" s="59">
        <f>_xlfn.XLOOKUP(H712,'A6.2-Rate Base RCND Plant'!C:C,'A6.2-Rate Base RCND Plant'!F:F,"ERROR")</f>
        <v>0.46834496815577242</v>
      </c>
      <c r="J712" s="3" t="s">
        <v>23</v>
      </c>
      <c r="K712" s="3" t="s">
        <v>24</v>
      </c>
      <c r="L712" s="3" t="s">
        <v>25</v>
      </c>
      <c r="M712" s="4">
        <v>2003</v>
      </c>
      <c r="N712" s="5">
        <v>23874.61</v>
      </c>
      <c r="O712" s="5"/>
      <c r="P712" s="5">
        <v>14410.75</v>
      </c>
      <c r="Q712" s="58">
        <f t="shared" si="33"/>
        <v>9463.86</v>
      </c>
      <c r="R712" s="3" t="s">
        <v>40</v>
      </c>
      <c r="S712" s="4">
        <v>1184</v>
      </c>
      <c r="T712" s="4">
        <v>360</v>
      </c>
      <c r="U712" s="4">
        <v>3.29</v>
      </c>
      <c r="V712" s="5">
        <v>78520.94</v>
      </c>
      <c r="W712" s="58">
        <f t="shared" si="34"/>
        <v>36774.887143861321</v>
      </c>
    </row>
    <row r="713" spans="1:23">
      <c r="A713" s="3" t="s">
        <v>17</v>
      </c>
      <c r="B713" s="3" t="s">
        <v>18</v>
      </c>
      <c r="C713" s="3" t="s">
        <v>19</v>
      </c>
      <c r="D713" s="3" t="s">
        <v>20</v>
      </c>
      <c r="E713" s="3" t="s">
        <v>21</v>
      </c>
      <c r="F713" s="70" t="s">
        <v>487</v>
      </c>
      <c r="G713" s="3" t="s">
        <v>92</v>
      </c>
      <c r="H713" s="58" t="str">
        <f t="shared" si="35"/>
        <v>374</v>
      </c>
      <c r="I713" s="59">
        <f>_xlfn.XLOOKUP(H713,'A6.2-Rate Base RCND Plant'!C:C,'A6.2-Rate Base RCND Plant'!F:F,"ERROR")</f>
        <v>-1.7269128751637088E-2</v>
      </c>
      <c r="J713" s="3" t="s">
        <v>96</v>
      </c>
      <c r="K713" s="3" t="s">
        <v>24</v>
      </c>
      <c r="L713" s="3" t="s">
        <v>25</v>
      </c>
      <c r="M713" s="4">
        <v>2012</v>
      </c>
      <c r="N713" s="5">
        <v>18262.75</v>
      </c>
      <c r="O713" s="5"/>
      <c r="P713" s="5">
        <v>0</v>
      </c>
      <c r="Q713" s="58">
        <f t="shared" si="33"/>
        <v>18262.75</v>
      </c>
      <c r="R713" s="3" t="s">
        <v>36</v>
      </c>
      <c r="S713" s="4">
        <v>1</v>
      </c>
      <c r="T713" s="4">
        <v>1</v>
      </c>
      <c r="U713" s="4">
        <v>1</v>
      </c>
      <c r="V713" s="5">
        <v>18262.75</v>
      </c>
      <c r="W713" s="58">
        <f t="shared" si="34"/>
        <v>-315.38178110896024</v>
      </c>
    </row>
    <row r="714" spans="1:23">
      <c r="A714" s="3" t="s">
        <v>17</v>
      </c>
      <c r="B714" s="3" t="s">
        <v>18</v>
      </c>
      <c r="C714" s="3" t="s">
        <v>19</v>
      </c>
      <c r="D714" s="3" t="s">
        <v>65</v>
      </c>
      <c r="E714" s="3" t="s">
        <v>21</v>
      </c>
      <c r="F714" s="70" t="s">
        <v>487</v>
      </c>
      <c r="G714" s="3" t="s">
        <v>77</v>
      </c>
      <c r="H714" s="58" t="str">
        <f t="shared" si="35"/>
        <v>367</v>
      </c>
      <c r="I714" s="59">
        <f>_xlfn.XLOOKUP(H714,'A6.2-Rate Base RCND Plant'!C:C,'A6.2-Rate Base RCND Plant'!F:F,"ERROR")</f>
        <v>0.49719891469810329</v>
      </c>
      <c r="J714" s="3" t="s">
        <v>23</v>
      </c>
      <c r="K714" s="3" t="s">
        <v>24</v>
      </c>
      <c r="L714" s="3" t="s">
        <v>25</v>
      </c>
      <c r="M714" s="4">
        <v>2003</v>
      </c>
      <c r="N714" s="5">
        <v>3348620.74</v>
      </c>
      <c r="O714" s="5"/>
      <c r="P714" s="5">
        <v>1532414.64</v>
      </c>
      <c r="Q714" s="58">
        <f t="shared" si="33"/>
        <v>1816206.1000000003</v>
      </c>
      <c r="R714" s="3" t="s">
        <v>78</v>
      </c>
      <c r="S714" s="4">
        <v>747</v>
      </c>
      <c r="T714" s="4">
        <v>288</v>
      </c>
      <c r="U714" s="4">
        <v>2.59</v>
      </c>
      <c r="V714" s="5">
        <v>8685485.0399999991</v>
      </c>
      <c r="W714" s="58">
        <f t="shared" si="34"/>
        <v>4318413.7355146119</v>
      </c>
    </row>
    <row r="715" spans="1:23">
      <c r="A715" s="3" t="s">
        <v>17</v>
      </c>
      <c r="B715" s="3" t="s">
        <v>18</v>
      </c>
      <c r="C715" s="3" t="s">
        <v>19</v>
      </c>
      <c r="D715" s="3" t="s">
        <v>65</v>
      </c>
      <c r="E715" s="3" t="s">
        <v>21</v>
      </c>
      <c r="F715" s="70" t="s">
        <v>487</v>
      </c>
      <c r="G715" s="3" t="s">
        <v>77</v>
      </c>
      <c r="H715" s="58" t="str">
        <f t="shared" si="35"/>
        <v>367</v>
      </c>
      <c r="I715" s="59">
        <f>_xlfn.XLOOKUP(H715,'A6.2-Rate Base RCND Plant'!C:C,'A6.2-Rate Base RCND Plant'!F:F,"ERROR")</f>
        <v>0.49719891469810329</v>
      </c>
      <c r="J715" s="3" t="s">
        <v>23</v>
      </c>
      <c r="K715" s="3" t="s">
        <v>24</v>
      </c>
      <c r="L715" s="3" t="s">
        <v>25</v>
      </c>
      <c r="M715" s="4">
        <v>1971</v>
      </c>
      <c r="N715" s="5">
        <v>272780.21999999997</v>
      </c>
      <c r="O715" s="5"/>
      <c r="P715" s="5">
        <v>248111.65</v>
      </c>
      <c r="Q715" s="58">
        <f t="shared" si="33"/>
        <v>24668.569999999978</v>
      </c>
      <c r="R715" s="3" t="s">
        <v>78</v>
      </c>
      <c r="S715" s="4">
        <v>747</v>
      </c>
      <c r="T715" s="4">
        <v>89</v>
      </c>
      <c r="U715" s="4">
        <v>8.39</v>
      </c>
      <c r="V715" s="5">
        <v>2289514.88</v>
      </c>
      <c r="W715" s="58">
        <f t="shared" si="34"/>
        <v>1138344.3135211582</v>
      </c>
    </row>
    <row r="716" spans="1:23">
      <c r="A716" s="3" t="s">
        <v>17</v>
      </c>
      <c r="B716" s="3" t="s">
        <v>18</v>
      </c>
      <c r="C716" s="3" t="s">
        <v>19</v>
      </c>
      <c r="D716" s="3" t="s">
        <v>65</v>
      </c>
      <c r="E716" s="3" t="s">
        <v>21</v>
      </c>
      <c r="F716" s="70" t="s">
        <v>487</v>
      </c>
      <c r="G716" s="3" t="s">
        <v>77</v>
      </c>
      <c r="H716" s="58" t="str">
        <f t="shared" si="35"/>
        <v>367</v>
      </c>
      <c r="I716" s="59">
        <f>_xlfn.XLOOKUP(H716,'A6.2-Rate Base RCND Plant'!C:C,'A6.2-Rate Base RCND Plant'!F:F,"ERROR")</f>
        <v>0.49719891469810329</v>
      </c>
      <c r="J716" s="3" t="s">
        <v>23</v>
      </c>
      <c r="K716" s="3" t="s">
        <v>24</v>
      </c>
      <c r="L716" s="3" t="s">
        <v>25</v>
      </c>
      <c r="M716" s="4">
        <v>1975</v>
      </c>
      <c r="N716" s="5">
        <v>10398.19</v>
      </c>
      <c r="O716" s="5"/>
      <c r="P716" s="5">
        <v>9155.93</v>
      </c>
      <c r="Q716" s="58">
        <f t="shared" si="33"/>
        <v>1242.2600000000002</v>
      </c>
      <c r="R716" s="3" t="s">
        <v>78</v>
      </c>
      <c r="S716" s="4">
        <v>747</v>
      </c>
      <c r="T716" s="4">
        <v>135</v>
      </c>
      <c r="U716" s="4">
        <v>5.53</v>
      </c>
      <c r="V716" s="5">
        <v>57536.65</v>
      </c>
      <c r="W716" s="58">
        <f t="shared" si="34"/>
        <v>28607.159935364627</v>
      </c>
    </row>
    <row r="717" spans="1:23">
      <c r="A717" s="3" t="s">
        <v>17</v>
      </c>
      <c r="B717" s="3" t="s">
        <v>18</v>
      </c>
      <c r="C717" s="3" t="s">
        <v>19</v>
      </c>
      <c r="D717" s="3" t="s">
        <v>65</v>
      </c>
      <c r="E717" s="3" t="s">
        <v>21</v>
      </c>
      <c r="F717" s="70" t="s">
        <v>487</v>
      </c>
      <c r="G717" s="3" t="s">
        <v>77</v>
      </c>
      <c r="H717" s="58" t="str">
        <f t="shared" si="35"/>
        <v>367</v>
      </c>
      <c r="I717" s="59">
        <f>_xlfn.XLOOKUP(H717,'A6.2-Rate Base RCND Plant'!C:C,'A6.2-Rate Base RCND Plant'!F:F,"ERROR")</f>
        <v>0.49719891469810329</v>
      </c>
      <c r="J717" s="3" t="s">
        <v>23</v>
      </c>
      <c r="K717" s="3" t="s">
        <v>107</v>
      </c>
      <c r="L717" s="3" t="s">
        <v>108</v>
      </c>
      <c r="M717" s="4">
        <v>2000</v>
      </c>
      <c r="N717" s="5">
        <v>3417636.6</v>
      </c>
      <c r="O717" s="5"/>
      <c r="P717" s="5">
        <v>1622376.36</v>
      </c>
      <c r="Q717" s="58">
        <f t="shared" si="33"/>
        <v>1795260.24</v>
      </c>
      <c r="R717" s="3" t="s">
        <v>78</v>
      </c>
      <c r="S717" s="4">
        <v>747</v>
      </c>
      <c r="T717" s="4">
        <v>279</v>
      </c>
      <c r="U717" s="4">
        <v>2.68</v>
      </c>
      <c r="V717" s="5">
        <v>9150446.3800000008</v>
      </c>
      <c r="W717" s="58">
        <f t="shared" si="34"/>
        <v>4549592.0091391886</v>
      </c>
    </row>
    <row r="718" spans="1:23">
      <c r="A718" s="3" t="s">
        <v>17</v>
      </c>
      <c r="B718" s="3" t="s">
        <v>18</v>
      </c>
      <c r="C718" s="3" t="s">
        <v>19</v>
      </c>
      <c r="D718" s="3" t="s">
        <v>65</v>
      </c>
      <c r="E718" s="3" t="s">
        <v>21</v>
      </c>
      <c r="F718" s="70" t="s">
        <v>487</v>
      </c>
      <c r="G718" s="3" t="s">
        <v>66</v>
      </c>
      <c r="H718" s="58" t="str">
        <f t="shared" si="35"/>
        <v>369</v>
      </c>
      <c r="I718" s="59">
        <f>_xlfn.XLOOKUP(H718,'A6.2-Rate Base RCND Plant'!C:C,'A6.2-Rate Base RCND Plant'!F:F,"ERROR")</f>
        <v>0.47687649645731794</v>
      </c>
      <c r="J718" s="3" t="s">
        <v>23</v>
      </c>
      <c r="K718" s="3" t="s">
        <v>24</v>
      </c>
      <c r="L718" s="3" t="s">
        <v>25</v>
      </c>
      <c r="M718" s="4">
        <v>1999</v>
      </c>
      <c r="N718" s="5">
        <v>554516.16</v>
      </c>
      <c r="O718" s="5"/>
      <c r="P718" s="5">
        <v>387392.46</v>
      </c>
      <c r="Q718" s="58">
        <f t="shared" si="33"/>
        <v>167123.70000000001</v>
      </c>
      <c r="R718" s="3" t="s">
        <v>67</v>
      </c>
      <c r="S718" s="4">
        <v>1257</v>
      </c>
      <c r="T718" s="4">
        <v>371</v>
      </c>
      <c r="U718" s="4">
        <v>3.39</v>
      </c>
      <c r="V718" s="5">
        <v>1878778.47</v>
      </c>
      <c r="W718" s="58">
        <f t="shared" si="34"/>
        <v>895945.29439304024</v>
      </c>
    </row>
    <row r="719" spans="1:23">
      <c r="A719" s="3" t="s">
        <v>17</v>
      </c>
      <c r="B719" s="3" t="s">
        <v>18</v>
      </c>
      <c r="C719" s="3" t="s">
        <v>19</v>
      </c>
      <c r="D719" s="3" t="s">
        <v>65</v>
      </c>
      <c r="E719" s="3" t="s">
        <v>21</v>
      </c>
      <c r="F719" s="70" t="s">
        <v>487</v>
      </c>
      <c r="G719" s="3" t="s">
        <v>66</v>
      </c>
      <c r="H719" s="58" t="str">
        <f t="shared" si="35"/>
        <v>369</v>
      </c>
      <c r="I719" s="59">
        <f>_xlfn.XLOOKUP(H719,'A6.2-Rate Base RCND Plant'!C:C,'A6.2-Rate Base RCND Plant'!F:F,"ERROR")</f>
        <v>0.47687649645731794</v>
      </c>
      <c r="J719" s="3" t="s">
        <v>23</v>
      </c>
      <c r="K719" s="3" t="s">
        <v>24</v>
      </c>
      <c r="L719" s="3" t="s">
        <v>25</v>
      </c>
      <c r="M719" s="4">
        <v>2001</v>
      </c>
      <c r="N719" s="5">
        <v>6936.25</v>
      </c>
      <c r="O719" s="5"/>
      <c r="P719" s="5">
        <v>4499.45</v>
      </c>
      <c r="Q719" s="58">
        <f t="shared" si="33"/>
        <v>2436.8000000000002</v>
      </c>
      <c r="R719" s="3" t="s">
        <v>67</v>
      </c>
      <c r="S719" s="4">
        <v>1257</v>
      </c>
      <c r="T719" s="4">
        <v>387</v>
      </c>
      <c r="U719" s="4">
        <v>3.25</v>
      </c>
      <c r="V719" s="5">
        <v>22529.37</v>
      </c>
      <c r="W719" s="58">
        <f t="shared" si="34"/>
        <v>10743.727032990604</v>
      </c>
    </row>
    <row r="720" spans="1:23">
      <c r="A720" s="3" t="s">
        <v>17</v>
      </c>
      <c r="B720" s="3" t="s">
        <v>18</v>
      </c>
      <c r="C720" s="3" t="s">
        <v>19</v>
      </c>
      <c r="D720" s="3" t="s">
        <v>65</v>
      </c>
      <c r="E720" s="3" t="s">
        <v>21</v>
      </c>
      <c r="F720" s="70" t="s">
        <v>487</v>
      </c>
      <c r="G720" s="3" t="s">
        <v>66</v>
      </c>
      <c r="H720" s="58" t="str">
        <f t="shared" si="35"/>
        <v>369</v>
      </c>
      <c r="I720" s="59">
        <f>_xlfn.XLOOKUP(H720,'A6.2-Rate Base RCND Plant'!C:C,'A6.2-Rate Base RCND Plant'!F:F,"ERROR")</f>
        <v>0.47687649645731794</v>
      </c>
      <c r="J720" s="3" t="s">
        <v>23</v>
      </c>
      <c r="K720" s="3" t="s">
        <v>24</v>
      </c>
      <c r="L720" s="3" t="s">
        <v>25</v>
      </c>
      <c r="M720" s="4">
        <v>1986</v>
      </c>
      <c r="N720" s="5">
        <v>5389</v>
      </c>
      <c r="O720" s="5"/>
      <c r="P720" s="5">
        <v>4950.33</v>
      </c>
      <c r="Q720" s="58">
        <f t="shared" si="33"/>
        <v>438.67000000000007</v>
      </c>
      <c r="R720" s="3" t="s">
        <v>67</v>
      </c>
      <c r="S720" s="4">
        <v>1257</v>
      </c>
      <c r="T720" s="4">
        <v>251</v>
      </c>
      <c r="U720" s="4">
        <v>5.01</v>
      </c>
      <c r="V720" s="5">
        <v>26987.94</v>
      </c>
      <c r="W720" s="58">
        <f t="shared" si="34"/>
        <v>12869.914273800308</v>
      </c>
    </row>
    <row r="721" spans="1:23">
      <c r="A721" s="3" t="s">
        <v>17</v>
      </c>
      <c r="B721" s="3" t="s">
        <v>18</v>
      </c>
      <c r="C721" s="3" t="s">
        <v>19</v>
      </c>
      <c r="D721" s="3" t="s">
        <v>20</v>
      </c>
      <c r="E721" s="3" t="s">
        <v>21</v>
      </c>
      <c r="F721" s="70" t="s">
        <v>487</v>
      </c>
      <c r="G721" s="3" t="s">
        <v>22</v>
      </c>
      <c r="H721" s="58" t="str">
        <f t="shared" si="35"/>
        <v>384</v>
      </c>
      <c r="I721" s="59">
        <f>_xlfn.XLOOKUP(H721,'A6.2-Rate Base RCND Plant'!C:C,'A6.2-Rate Base RCND Plant'!F:F,"ERROR")</f>
        <v>0.35620879944303163</v>
      </c>
      <c r="J721" s="3" t="s">
        <v>23</v>
      </c>
      <c r="K721" s="3" t="s">
        <v>24</v>
      </c>
      <c r="L721" s="3" t="s">
        <v>25</v>
      </c>
      <c r="M721" s="4">
        <v>2016</v>
      </c>
      <c r="N721" s="5">
        <v>120710.34</v>
      </c>
      <c r="O721" s="5"/>
      <c r="P721" s="5">
        <v>32761.29</v>
      </c>
      <c r="Q721" s="58">
        <f t="shared" si="33"/>
        <v>87949.049999999988</v>
      </c>
      <c r="R721" s="3" t="s">
        <v>26</v>
      </c>
      <c r="S721" s="4">
        <v>1947</v>
      </c>
      <c r="T721" s="4">
        <v>810</v>
      </c>
      <c r="U721" s="4">
        <v>2.4</v>
      </c>
      <c r="V721" s="5">
        <v>290151.89</v>
      </c>
      <c r="W721" s="58">
        <f t="shared" si="34"/>
        <v>103354.65639302658</v>
      </c>
    </row>
    <row r="722" spans="1:23">
      <c r="A722" s="3" t="s">
        <v>17</v>
      </c>
      <c r="B722" s="3" t="s">
        <v>18</v>
      </c>
      <c r="C722" s="3" t="s">
        <v>19</v>
      </c>
      <c r="D722" s="3" t="s">
        <v>29</v>
      </c>
      <c r="E722" s="3" t="s">
        <v>21</v>
      </c>
      <c r="F722" s="70" t="s">
        <v>487</v>
      </c>
      <c r="G722" s="3" t="s">
        <v>60</v>
      </c>
      <c r="H722" s="58" t="str">
        <f t="shared" si="35"/>
        <v>394</v>
      </c>
      <c r="I722" s="59">
        <f>_xlfn.XLOOKUP(H722,'A6.2-Rate Base RCND Plant'!C:C,'A6.2-Rate Base RCND Plant'!F:F,"ERROR")</f>
        <v>0.34726061264282393</v>
      </c>
      <c r="J722" s="3" t="s">
        <v>23</v>
      </c>
      <c r="K722" s="3" t="s">
        <v>58</v>
      </c>
      <c r="L722" s="3" t="s">
        <v>59</v>
      </c>
      <c r="M722" s="4">
        <v>2016</v>
      </c>
      <c r="N722" s="5">
        <v>94378.85</v>
      </c>
      <c r="O722" s="5"/>
      <c r="P722" s="5">
        <v>36607.1</v>
      </c>
      <c r="Q722" s="58">
        <f t="shared" si="33"/>
        <v>57771.750000000007</v>
      </c>
      <c r="R722" s="3" t="s">
        <v>36</v>
      </c>
      <c r="S722" s="4">
        <v>1</v>
      </c>
      <c r="T722" s="4">
        <v>1</v>
      </c>
      <c r="U722" s="4">
        <v>1</v>
      </c>
      <c r="V722" s="5">
        <v>94378.85</v>
      </c>
      <c r="W722" s="58">
        <f t="shared" si="34"/>
        <v>32774.057271525184</v>
      </c>
    </row>
    <row r="723" spans="1:23">
      <c r="A723" s="3" t="s">
        <v>17</v>
      </c>
      <c r="B723" s="3" t="s">
        <v>18</v>
      </c>
      <c r="C723" s="3" t="s">
        <v>19</v>
      </c>
      <c r="D723" s="3" t="s">
        <v>20</v>
      </c>
      <c r="E723" s="3" t="s">
        <v>21</v>
      </c>
      <c r="F723" s="70" t="s">
        <v>487</v>
      </c>
      <c r="G723" s="3" t="s">
        <v>92</v>
      </c>
      <c r="H723" s="58" t="str">
        <f t="shared" si="35"/>
        <v>374</v>
      </c>
      <c r="I723" s="59">
        <f>_xlfn.XLOOKUP(H723,'A6.2-Rate Base RCND Plant'!C:C,'A6.2-Rate Base RCND Plant'!F:F,"ERROR")</f>
        <v>-1.7269128751637088E-2</v>
      </c>
      <c r="J723" s="3" t="s">
        <v>76</v>
      </c>
      <c r="K723" s="3" t="s">
        <v>24</v>
      </c>
      <c r="L723" s="3" t="s">
        <v>25</v>
      </c>
      <c r="M723" s="4">
        <v>2000</v>
      </c>
      <c r="N723" s="5">
        <v>74035.27</v>
      </c>
      <c r="O723" s="5"/>
      <c r="P723" s="5">
        <v>646.36</v>
      </c>
      <c r="Q723" s="58">
        <f t="shared" si="33"/>
        <v>73388.91</v>
      </c>
      <c r="R723" s="3" t="s">
        <v>36</v>
      </c>
      <c r="S723" s="4">
        <v>1</v>
      </c>
      <c r="T723" s="4">
        <v>1</v>
      </c>
      <c r="U723" s="4">
        <v>1</v>
      </c>
      <c r="V723" s="5">
        <v>74035.27</v>
      </c>
      <c r="W723" s="58">
        <f t="shared" si="34"/>
        <v>-1278.5246097922147</v>
      </c>
    </row>
    <row r="724" spans="1:23">
      <c r="A724" s="3" t="s">
        <v>17</v>
      </c>
      <c r="B724" s="3" t="s">
        <v>18</v>
      </c>
      <c r="C724" s="3" t="s">
        <v>19</v>
      </c>
      <c r="D724" s="3" t="s">
        <v>29</v>
      </c>
      <c r="E724" s="3" t="s">
        <v>21</v>
      </c>
      <c r="F724" s="70" t="s">
        <v>487</v>
      </c>
      <c r="G724" s="3" t="s">
        <v>30</v>
      </c>
      <c r="H724" s="58" t="str">
        <f t="shared" si="35"/>
        <v>390</v>
      </c>
      <c r="I724" s="59">
        <f>_xlfn.XLOOKUP(H724,'A6.2-Rate Base RCND Plant'!C:C,'A6.2-Rate Base RCND Plant'!F:F,"ERROR")</f>
        <v>0.24904501540006124</v>
      </c>
      <c r="J724" s="3" t="s">
        <v>23</v>
      </c>
      <c r="K724" s="3" t="s">
        <v>42</v>
      </c>
      <c r="L724" s="3" t="s">
        <v>43</v>
      </c>
      <c r="M724" s="4">
        <v>2016</v>
      </c>
      <c r="N724" s="5">
        <v>1354.6</v>
      </c>
      <c r="O724" s="5"/>
      <c r="P724" s="5">
        <v>647.79</v>
      </c>
      <c r="Q724" s="58">
        <f t="shared" si="33"/>
        <v>706.81</v>
      </c>
      <c r="R724" s="3" t="s">
        <v>33</v>
      </c>
      <c r="S724" s="4">
        <v>675</v>
      </c>
      <c r="T724" s="4">
        <v>459</v>
      </c>
      <c r="U724" s="4">
        <v>1.47</v>
      </c>
      <c r="V724" s="5">
        <v>1992.06</v>
      </c>
      <c r="W724" s="58">
        <f t="shared" si="34"/>
        <v>496.112613377846</v>
      </c>
    </row>
    <row r="725" spans="1:23">
      <c r="A725" s="3" t="s">
        <v>17</v>
      </c>
      <c r="B725" s="3" t="s">
        <v>18</v>
      </c>
      <c r="C725" s="3" t="s">
        <v>19</v>
      </c>
      <c r="D725" s="3" t="s">
        <v>29</v>
      </c>
      <c r="E725" s="3" t="s">
        <v>21</v>
      </c>
      <c r="F725" s="70" t="s">
        <v>487</v>
      </c>
      <c r="G725" s="3" t="s">
        <v>70</v>
      </c>
      <c r="H725" s="58" t="str">
        <f t="shared" si="35"/>
        <v>391</v>
      </c>
      <c r="I725" s="59">
        <f>_xlfn.XLOOKUP(H725,'A6.2-Rate Base RCND Plant'!C:C,'A6.2-Rate Base RCND Plant'!F:F,"ERROR")</f>
        <v>0.55164661503469203</v>
      </c>
      <c r="J725" s="3" t="s">
        <v>71</v>
      </c>
      <c r="K725" s="3" t="s">
        <v>31</v>
      </c>
      <c r="L725" s="3" t="s">
        <v>32</v>
      </c>
      <c r="M725" s="4">
        <v>2006</v>
      </c>
      <c r="N725" s="5">
        <v>221361.33</v>
      </c>
      <c r="O725" s="5"/>
      <c r="P725" s="5">
        <v>218951.7</v>
      </c>
      <c r="Q725" s="58">
        <f t="shared" si="33"/>
        <v>2409.6299999999756</v>
      </c>
      <c r="R725" s="3" t="s">
        <v>36</v>
      </c>
      <c r="S725" s="4">
        <v>1</v>
      </c>
      <c r="T725" s="4">
        <v>1</v>
      </c>
      <c r="U725" s="4">
        <v>1</v>
      </c>
      <c r="V725" s="5">
        <v>221361.33</v>
      </c>
      <c r="W725" s="58">
        <f t="shared" si="34"/>
        <v>122113.22839407742</v>
      </c>
    </row>
    <row r="726" spans="1:23">
      <c r="A726" s="3" t="s">
        <v>17</v>
      </c>
      <c r="B726" s="3" t="s">
        <v>18</v>
      </c>
      <c r="C726" s="3" t="s">
        <v>19</v>
      </c>
      <c r="D726" s="3" t="s">
        <v>29</v>
      </c>
      <c r="E726" s="3" t="s">
        <v>21</v>
      </c>
      <c r="F726" s="70" t="s">
        <v>487</v>
      </c>
      <c r="G726" s="3" t="s">
        <v>34</v>
      </c>
      <c r="H726" s="58" t="str">
        <f t="shared" si="35"/>
        <v>392</v>
      </c>
      <c r="I726" s="59">
        <f>_xlfn.XLOOKUP(H726,'A6.2-Rate Base RCND Plant'!C:C,'A6.2-Rate Base RCND Plant'!F:F,"ERROR")</f>
        <v>0.43183290679129122</v>
      </c>
      <c r="J726" s="3" t="s">
        <v>72</v>
      </c>
      <c r="K726" s="3" t="s">
        <v>24</v>
      </c>
      <c r="L726" s="3" t="s">
        <v>25</v>
      </c>
      <c r="M726" s="4">
        <v>2005</v>
      </c>
      <c r="N726" s="5">
        <v>78659.679999999993</v>
      </c>
      <c r="O726" s="5"/>
      <c r="P726" s="5">
        <v>78659.679999999993</v>
      </c>
      <c r="Q726" s="58">
        <f t="shared" si="33"/>
        <v>0</v>
      </c>
      <c r="R726" s="3" t="s">
        <v>36</v>
      </c>
      <c r="S726" s="4">
        <v>1</v>
      </c>
      <c r="T726" s="4">
        <v>1</v>
      </c>
      <c r="U726" s="4">
        <v>1</v>
      </c>
      <c r="V726" s="5">
        <v>78659.679999999993</v>
      </c>
      <c r="W726" s="58">
        <f t="shared" si="34"/>
        <v>33967.83826167279</v>
      </c>
    </row>
    <row r="727" spans="1:23">
      <c r="A727" s="3" t="s">
        <v>17</v>
      </c>
      <c r="B727" s="3" t="s">
        <v>18</v>
      </c>
      <c r="C727" s="3" t="s">
        <v>19</v>
      </c>
      <c r="D727" s="3" t="s">
        <v>29</v>
      </c>
      <c r="E727" s="3" t="s">
        <v>21</v>
      </c>
      <c r="F727" s="70" t="s">
        <v>487</v>
      </c>
      <c r="G727" s="3" t="s">
        <v>60</v>
      </c>
      <c r="H727" s="58" t="str">
        <f t="shared" si="35"/>
        <v>394</v>
      </c>
      <c r="I727" s="59">
        <f>_xlfn.XLOOKUP(H727,'A6.2-Rate Base RCND Plant'!C:C,'A6.2-Rate Base RCND Plant'!F:F,"ERROR")</f>
        <v>0.34726061264282393</v>
      </c>
      <c r="J727" s="3" t="s">
        <v>23</v>
      </c>
      <c r="K727" s="3" t="s">
        <v>58</v>
      </c>
      <c r="L727" s="3" t="s">
        <v>59</v>
      </c>
      <c r="M727" s="4">
        <v>2015</v>
      </c>
      <c r="N727" s="5">
        <v>88098.5</v>
      </c>
      <c r="O727" s="5"/>
      <c r="P727" s="5">
        <v>37556.9</v>
      </c>
      <c r="Q727" s="58">
        <f t="shared" si="33"/>
        <v>50541.599999999999</v>
      </c>
      <c r="R727" s="3" t="s">
        <v>36</v>
      </c>
      <c r="S727" s="4">
        <v>1</v>
      </c>
      <c r="T727" s="4">
        <v>1</v>
      </c>
      <c r="U727" s="4">
        <v>1</v>
      </c>
      <c r="V727" s="5">
        <v>88098.5</v>
      </c>
      <c r="W727" s="58">
        <f t="shared" si="34"/>
        <v>30593.139082913825</v>
      </c>
    </row>
    <row r="728" spans="1:23">
      <c r="A728" s="3" t="s">
        <v>17</v>
      </c>
      <c r="B728" s="3" t="s">
        <v>18</v>
      </c>
      <c r="C728" s="3" t="s">
        <v>19</v>
      </c>
      <c r="D728" s="3" t="s">
        <v>20</v>
      </c>
      <c r="E728" s="3" t="s">
        <v>21</v>
      </c>
      <c r="F728" s="70" t="s">
        <v>487</v>
      </c>
      <c r="G728" s="3" t="s">
        <v>55</v>
      </c>
      <c r="H728" s="58" t="str">
        <f t="shared" si="35"/>
        <v>379</v>
      </c>
      <c r="I728" s="59">
        <f>_xlfn.XLOOKUP(H728,'A6.2-Rate Base RCND Plant'!C:C,'A6.2-Rate Base RCND Plant'!F:F,"ERROR")</f>
        <v>0.3380707986361931</v>
      </c>
      <c r="J728" s="3" t="s">
        <v>23</v>
      </c>
      <c r="K728" s="3" t="s">
        <v>24</v>
      </c>
      <c r="L728" s="3" t="s">
        <v>25</v>
      </c>
      <c r="M728" s="4">
        <v>2015</v>
      </c>
      <c r="N728" s="5">
        <v>641490.6</v>
      </c>
      <c r="O728" s="5"/>
      <c r="P728" s="5">
        <v>124908.43</v>
      </c>
      <c r="Q728" s="58">
        <f t="shared" si="33"/>
        <v>516582.17</v>
      </c>
      <c r="R728" s="3" t="s">
        <v>56</v>
      </c>
      <c r="S728" s="4">
        <v>1223</v>
      </c>
      <c r="T728" s="4">
        <v>657</v>
      </c>
      <c r="U728" s="4">
        <v>1.86</v>
      </c>
      <c r="V728" s="5">
        <v>1194129.3799999999</v>
      </c>
      <c r="W728" s="58">
        <f t="shared" si="34"/>
        <v>403700.2731715421</v>
      </c>
    </row>
    <row r="729" spans="1:23">
      <c r="A729" s="3" t="s">
        <v>17</v>
      </c>
      <c r="B729" s="3" t="s">
        <v>18</v>
      </c>
      <c r="C729" s="3" t="s">
        <v>19</v>
      </c>
      <c r="D729" s="3" t="s">
        <v>20</v>
      </c>
      <c r="E729" s="3" t="s">
        <v>21</v>
      </c>
      <c r="F729" s="70" t="s">
        <v>487</v>
      </c>
      <c r="G729" s="3" t="s">
        <v>39</v>
      </c>
      <c r="H729" s="58" t="str">
        <f t="shared" si="35"/>
        <v>378</v>
      </c>
      <c r="I729" s="59">
        <f>_xlfn.XLOOKUP(H729,'A6.2-Rate Base RCND Plant'!C:C,'A6.2-Rate Base RCND Plant'!F:F,"ERROR")</f>
        <v>0.46834496815577242</v>
      </c>
      <c r="J729" s="3" t="s">
        <v>23</v>
      </c>
      <c r="K729" s="3" t="s">
        <v>24</v>
      </c>
      <c r="L729" s="3" t="s">
        <v>25</v>
      </c>
      <c r="M729" s="4">
        <v>1993</v>
      </c>
      <c r="N729" s="5">
        <v>2680.73</v>
      </c>
      <c r="O729" s="5"/>
      <c r="P729" s="5">
        <v>2173.14</v>
      </c>
      <c r="Q729" s="58">
        <f t="shared" si="33"/>
        <v>507.59000000000015</v>
      </c>
      <c r="R729" s="3" t="s">
        <v>40</v>
      </c>
      <c r="S729" s="4">
        <v>1184</v>
      </c>
      <c r="T729" s="4">
        <v>293</v>
      </c>
      <c r="U729" s="4">
        <v>4.04</v>
      </c>
      <c r="V729" s="5">
        <v>10832.71</v>
      </c>
      <c r="W729" s="58">
        <f t="shared" si="34"/>
        <v>5073.4452199907173</v>
      </c>
    </row>
    <row r="730" spans="1:23">
      <c r="A730" s="3" t="s">
        <v>17</v>
      </c>
      <c r="B730" s="3" t="s">
        <v>18</v>
      </c>
      <c r="C730" s="3" t="s">
        <v>19</v>
      </c>
      <c r="D730" s="3" t="s">
        <v>29</v>
      </c>
      <c r="E730" s="3" t="s">
        <v>21</v>
      </c>
      <c r="F730" s="70" t="s">
        <v>487</v>
      </c>
      <c r="G730" s="3" t="s">
        <v>57</v>
      </c>
      <c r="H730" s="58" t="str">
        <f t="shared" si="35"/>
        <v>396</v>
      </c>
      <c r="I730" s="59">
        <f>_xlfn.XLOOKUP(H730,'A6.2-Rate Base RCND Plant'!C:C,'A6.2-Rate Base RCND Plant'!F:F,"ERROR")</f>
        <v>0.54297473900690851</v>
      </c>
      <c r="J730" s="3" t="s">
        <v>23</v>
      </c>
      <c r="K730" s="3" t="s">
        <v>49</v>
      </c>
      <c r="L730" s="3" t="s">
        <v>50</v>
      </c>
      <c r="M730" s="4">
        <v>2015</v>
      </c>
      <c r="N730" s="5">
        <v>2162</v>
      </c>
      <c r="O730" s="5"/>
      <c r="P730" s="5">
        <v>1999.62</v>
      </c>
      <c r="Q730" s="58">
        <f t="shared" si="33"/>
        <v>162.38000000000011</v>
      </c>
      <c r="R730" s="3" t="s">
        <v>36</v>
      </c>
      <c r="S730" s="4">
        <v>1</v>
      </c>
      <c r="T730" s="4">
        <v>1</v>
      </c>
      <c r="U730" s="4">
        <v>1</v>
      </c>
      <c r="V730" s="5">
        <v>2162</v>
      </c>
      <c r="W730" s="58">
        <f t="shared" si="34"/>
        <v>1173.9113857329362</v>
      </c>
    </row>
    <row r="731" spans="1:23">
      <c r="A731" s="3" t="s">
        <v>17</v>
      </c>
      <c r="B731" s="3" t="s">
        <v>18</v>
      </c>
      <c r="C731" s="3" t="s">
        <v>19</v>
      </c>
      <c r="D731" s="3" t="s">
        <v>65</v>
      </c>
      <c r="E731" s="3" t="s">
        <v>21</v>
      </c>
      <c r="F731" s="70" t="s">
        <v>487</v>
      </c>
      <c r="G731" s="3" t="s">
        <v>75</v>
      </c>
      <c r="H731" s="58" t="str">
        <f t="shared" si="35"/>
        <v>365</v>
      </c>
      <c r="I731" s="59">
        <f>_xlfn.XLOOKUP(H731,'A6.2-Rate Base RCND Plant'!C:C,'A6.2-Rate Base RCND Plant'!F:F,"ERROR")</f>
        <v>0.4579900286183099</v>
      </c>
      <c r="J731" s="3" t="s">
        <v>76</v>
      </c>
      <c r="K731" s="3" t="s">
        <v>24</v>
      </c>
      <c r="L731" s="3" t="s">
        <v>25</v>
      </c>
      <c r="M731" s="4">
        <v>2001</v>
      </c>
      <c r="N731" s="5">
        <v>36300.1</v>
      </c>
      <c r="O731" s="5"/>
      <c r="P731" s="5">
        <v>15891.89</v>
      </c>
      <c r="Q731" s="58">
        <f t="shared" si="33"/>
        <v>20408.21</v>
      </c>
      <c r="R731" s="3" t="s">
        <v>36</v>
      </c>
      <c r="S731" s="4">
        <v>1</v>
      </c>
      <c r="T731" s="4">
        <v>1</v>
      </c>
      <c r="U731" s="4">
        <v>1</v>
      </c>
      <c r="V731" s="5">
        <v>36300.1</v>
      </c>
      <c r="W731" s="58">
        <f t="shared" si="34"/>
        <v>16625.083837847509</v>
      </c>
    </row>
    <row r="732" spans="1:23">
      <c r="A732" s="3" t="s">
        <v>17</v>
      </c>
      <c r="B732" s="3" t="s">
        <v>18</v>
      </c>
      <c r="C732" s="3" t="s">
        <v>19</v>
      </c>
      <c r="D732" s="3" t="s">
        <v>65</v>
      </c>
      <c r="E732" s="3" t="s">
        <v>21</v>
      </c>
      <c r="F732" s="70" t="s">
        <v>487</v>
      </c>
      <c r="G732" s="3" t="s">
        <v>77</v>
      </c>
      <c r="H732" s="58" t="str">
        <f t="shared" si="35"/>
        <v>367</v>
      </c>
      <c r="I732" s="59">
        <f>_xlfn.XLOOKUP(H732,'A6.2-Rate Base RCND Plant'!C:C,'A6.2-Rate Base RCND Plant'!F:F,"ERROR")</f>
        <v>0.49719891469810329</v>
      </c>
      <c r="J732" s="3" t="s">
        <v>23</v>
      </c>
      <c r="K732" s="3" t="s">
        <v>24</v>
      </c>
      <c r="L732" s="3" t="s">
        <v>25</v>
      </c>
      <c r="M732" s="4">
        <v>2002</v>
      </c>
      <c r="N732" s="5">
        <v>323622.8</v>
      </c>
      <c r="O732" s="5"/>
      <c r="P732" s="5">
        <v>154896.28</v>
      </c>
      <c r="Q732" s="58">
        <f t="shared" si="33"/>
        <v>168726.52</v>
      </c>
      <c r="R732" s="3" t="s">
        <v>78</v>
      </c>
      <c r="S732" s="4">
        <v>747</v>
      </c>
      <c r="T732" s="4">
        <v>284</v>
      </c>
      <c r="U732" s="4">
        <v>2.63</v>
      </c>
      <c r="V732" s="5">
        <v>851219.13</v>
      </c>
      <c r="W732" s="58">
        <f t="shared" si="34"/>
        <v>423225.22760626371</v>
      </c>
    </row>
    <row r="733" spans="1:23">
      <c r="A733" s="3" t="s">
        <v>17</v>
      </c>
      <c r="B733" s="3" t="s">
        <v>18</v>
      </c>
      <c r="C733" s="3" t="s">
        <v>19</v>
      </c>
      <c r="D733" s="3" t="s">
        <v>20</v>
      </c>
      <c r="E733" s="3" t="s">
        <v>21</v>
      </c>
      <c r="F733" s="70" t="s">
        <v>487</v>
      </c>
      <c r="G733" s="3" t="s">
        <v>48</v>
      </c>
      <c r="H733" s="58" t="str">
        <f t="shared" si="35"/>
        <v>387</v>
      </c>
      <c r="I733" s="59">
        <f>_xlfn.XLOOKUP(H733,'A6.2-Rate Base RCND Plant'!C:C,'A6.2-Rate Base RCND Plant'!F:F,"ERROR")</f>
        <v>0.71279521796502854</v>
      </c>
      <c r="J733" s="3" t="s">
        <v>23</v>
      </c>
      <c r="K733" s="3" t="s">
        <v>24</v>
      </c>
      <c r="L733" s="3" t="s">
        <v>25</v>
      </c>
      <c r="M733" s="4">
        <v>1994</v>
      </c>
      <c r="N733" s="5">
        <v>69298.73</v>
      </c>
      <c r="O733" s="5"/>
      <c r="P733" s="5">
        <v>66077.73</v>
      </c>
      <c r="Q733" s="58">
        <f t="shared" si="33"/>
        <v>3221</v>
      </c>
      <c r="R733" s="3" t="s">
        <v>36</v>
      </c>
      <c r="S733" s="4">
        <v>1</v>
      </c>
      <c r="T733" s="4">
        <v>1</v>
      </c>
      <c r="U733" s="4">
        <v>1</v>
      </c>
      <c r="V733" s="5">
        <v>69298.73</v>
      </c>
      <c r="W733" s="58">
        <f t="shared" si="34"/>
        <v>49395.803355049662</v>
      </c>
    </row>
    <row r="734" spans="1:23">
      <c r="A734" s="3" t="s">
        <v>17</v>
      </c>
      <c r="B734" s="3" t="s">
        <v>18</v>
      </c>
      <c r="C734" s="3" t="s">
        <v>19</v>
      </c>
      <c r="D734" s="3" t="s">
        <v>20</v>
      </c>
      <c r="E734" s="3" t="s">
        <v>21</v>
      </c>
      <c r="F734" s="70" t="s">
        <v>487</v>
      </c>
      <c r="G734" s="3" t="s">
        <v>48</v>
      </c>
      <c r="H734" s="58" t="str">
        <f t="shared" si="35"/>
        <v>387</v>
      </c>
      <c r="I734" s="59">
        <f>_xlfn.XLOOKUP(H734,'A6.2-Rate Base RCND Plant'!C:C,'A6.2-Rate Base RCND Plant'!F:F,"ERROR")</f>
        <v>0.71279521796502854</v>
      </c>
      <c r="J734" s="3" t="s">
        <v>23</v>
      </c>
      <c r="K734" s="3" t="s">
        <v>24</v>
      </c>
      <c r="L734" s="3" t="s">
        <v>25</v>
      </c>
      <c r="M734" s="4">
        <v>1998</v>
      </c>
      <c r="N734" s="5">
        <v>42322.9</v>
      </c>
      <c r="O734" s="5"/>
      <c r="P734" s="5">
        <v>37924.29</v>
      </c>
      <c r="Q734" s="58">
        <f t="shared" si="33"/>
        <v>4398.6100000000006</v>
      </c>
      <c r="R734" s="3" t="s">
        <v>36</v>
      </c>
      <c r="S734" s="4">
        <v>1</v>
      </c>
      <c r="T734" s="4">
        <v>1</v>
      </c>
      <c r="U734" s="4">
        <v>1</v>
      </c>
      <c r="V734" s="5">
        <v>42322.9</v>
      </c>
      <c r="W734" s="58">
        <f t="shared" si="34"/>
        <v>30167.560730412108</v>
      </c>
    </row>
    <row r="735" spans="1:23">
      <c r="A735" s="3" t="s">
        <v>17</v>
      </c>
      <c r="B735" s="3" t="s">
        <v>18</v>
      </c>
      <c r="C735" s="3" t="s">
        <v>19</v>
      </c>
      <c r="D735" s="3" t="s">
        <v>20</v>
      </c>
      <c r="E735" s="3" t="s">
        <v>21</v>
      </c>
      <c r="F735" s="70" t="s">
        <v>487</v>
      </c>
      <c r="G735" s="3" t="s">
        <v>22</v>
      </c>
      <c r="H735" s="58" t="str">
        <f t="shared" si="35"/>
        <v>384</v>
      </c>
      <c r="I735" s="59">
        <f>_xlfn.XLOOKUP(H735,'A6.2-Rate Base RCND Plant'!C:C,'A6.2-Rate Base RCND Plant'!F:F,"ERROR")</f>
        <v>0.35620879944303163</v>
      </c>
      <c r="J735" s="3" t="s">
        <v>23</v>
      </c>
      <c r="K735" s="3" t="s">
        <v>24</v>
      </c>
      <c r="L735" s="3" t="s">
        <v>25</v>
      </c>
      <c r="M735" s="4">
        <v>2005</v>
      </c>
      <c r="N735" s="5">
        <v>270769.33</v>
      </c>
      <c r="O735" s="5"/>
      <c r="P735" s="5">
        <v>152295.15</v>
      </c>
      <c r="Q735" s="58">
        <f t="shared" si="33"/>
        <v>118474.18000000002</v>
      </c>
      <c r="R735" s="3" t="s">
        <v>26</v>
      </c>
      <c r="S735" s="4">
        <v>1947</v>
      </c>
      <c r="T735" s="4">
        <v>610</v>
      </c>
      <c r="U735" s="4">
        <v>3.19</v>
      </c>
      <c r="V735" s="5">
        <v>864242.44</v>
      </c>
      <c r="W735" s="58">
        <f t="shared" si="34"/>
        <v>307850.76198011625</v>
      </c>
    </row>
    <row r="736" spans="1:23">
      <c r="A736" s="3" t="s">
        <v>17</v>
      </c>
      <c r="B736" s="3" t="s">
        <v>18</v>
      </c>
      <c r="C736" s="3" t="s">
        <v>19</v>
      </c>
      <c r="D736" s="3" t="s">
        <v>20</v>
      </c>
      <c r="E736" s="3" t="s">
        <v>21</v>
      </c>
      <c r="F736" s="70" t="s">
        <v>487</v>
      </c>
      <c r="G736" s="3" t="s">
        <v>22</v>
      </c>
      <c r="H736" s="58" t="str">
        <f t="shared" si="35"/>
        <v>384</v>
      </c>
      <c r="I736" s="59">
        <f>_xlfn.XLOOKUP(H736,'A6.2-Rate Base RCND Plant'!C:C,'A6.2-Rate Base RCND Plant'!F:F,"ERROR")</f>
        <v>0.35620879944303163</v>
      </c>
      <c r="J736" s="3" t="s">
        <v>23</v>
      </c>
      <c r="K736" s="3" t="s">
        <v>24</v>
      </c>
      <c r="L736" s="3" t="s">
        <v>25</v>
      </c>
      <c r="M736" s="4">
        <v>2008</v>
      </c>
      <c r="N736" s="5">
        <v>154200.68</v>
      </c>
      <c r="O736" s="5"/>
      <c r="P736" s="5">
        <v>74392.03</v>
      </c>
      <c r="Q736" s="58">
        <f t="shared" si="33"/>
        <v>79808.649999999994</v>
      </c>
      <c r="R736" s="3" t="s">
        <v>26</v>
      </c>
      <c r="S736" s="4">
        <v>1947</v>
      </c>
      <c r="T736" s="4">
        <v>755</v>
      </c>
      <c r="U736" s="4">
        <v>2.58</v>
      </c>
      <c r="V736" s="5">
        <v>397653.94</v>
      </c>
      <c r="W736" s="58">
        <f t="shared" si="34"/>
        <v>141647.83256119135</v>
      </c>
    </row>
    <row r="737" spans="1:23">
      <c r="A737" s="3" t="s">
        <v>17</v>
      </c>
      <c r="B737" s="3" t="s">
        <v>18</v>
      </c>
      <c r="C737" s="3" t="s">
        <v>19</v>
      </c>
      <c r="D737" s="3" t="s">
        <v>29</v>
      </c>
      <c r="E737" s="3" t="s">
        <v>21</v>
      </c>
      <c r="F737" s="70" t="s">
        <v>487</v>
      </c>
      <c r="G737" s="3" t="s">
        <v>30</v>
      </c>
      <c r="H737" s="58" t="str">
        <f t="shared" si="35"/>
        <v>390</v>
      </c>
      <c r="I737" s="59">
        <f>_xlfn.XLOOKUP(H737,'A6.2-Rate Base RCND Plant'!C:C,'A6.2-Rate Base RCND Plant'!F:F,"ERROR")</f>
        <v>0.24904501540006124</v>
      </c>
      <c r="J737" s="3" t="s">
        <v>23</v>
      </c>
      <c r="K737" s="3" t="s">
        <v>49</v>
      </c>
      <c r="L737" s="3" t="s">
        <v>50</v>
      </c>
      <c r="M737" s="4">
        <v>1999</v>
      </c>
      <c r="N737" s="5">
        <v>16052.31</v>
      </c>
      <c r="O737" s="5"/>
      <c r="P737" s="5">
        <v>15905.21</v>
      </c>
      <c r="Q737" s="58">
        <f t="shared" si="33"/>
        <v>147.10000000000036</v>
      </c>
      <c r="R737" s="3" t="s">
        <v>33</v>
      </c>
      <c r="S737" s="4">
        <v>675</v>
      </c>
      <c r="T737" s="4">
        <v>293.75</v>
      </c>
      <c r="U737" s="4">
        <v>2.2999999999999998</v>
      </c>
      <c r="V737" s="5">
        <v>36886.160000000003</v>
      </c>
      <c r="W737" s="58">
        <f t="shared" si="34"/>
        <v>9186.3142852491237</v>
      </c>
    </row>
    <row r="738" spans="1:23">
      <c r="A738" s="3" t="s">
        <v>17</v>
      </c>
      <c r="B738" s="3" t="s">
        <v>18</v>
      </c>
      <c r="C738" s="3" t="s">
        <v>19</v>
      </c>
      <c r="D738" s="3" t="s">
        <v>29</v>
      </c>
      <c r="E738" s="3" t="s">
        <v>21</v>
      </c>
      <c r="F738" s="70" t="s">
        <v>487</v>
      </c>
      <c r="G738" s="3" t="s">
        <v>30</v>
      </c>
      <c r="H738" s="58" t="str">
        <f t="shared" si="35"/>
        <v>390</v>
      </c>
      <c r="I738" s="59">
        <f>_xlfn.XLOOKUP(H738,'A6.2-Rate Base RCND Plant'!C:C,'A6.2-Rate Base RCND Plant'!F:F,"ERROR")</f>
        <v>0.24904501540006124</v>
      </c>
      <c r="J738" s="3" t="s">
        <v>23</v>
      </c>
      <c r="K738" s="3" t="s">
        <v>89</v>
      </c>
      <c r="L738" s="3" t="s">
        <v>90</v>
      </c>
      <c r="M738" s="4">
        <v>1994</v>
      </c>
      <c r="N738" s="5">
        <v>8804.58</v>
      </c>
      <c r="O738" s="5"/>
      <c r="P738" s="5">
        <v>4227.4799999999996</v>
      </c>
      <c r="Q738" s="58">
        <f t="shared" si="33"/>
        <v>4577.1000000000004</v>
      </c>
      <c r="R738" s="3" t="s">
        <v>33</v>
      </c>
      <c r="S738" s="4">
        <v>675</v>
      </c>
      <c r="T738" s="4">
        <v>266.25</v>
      </c>
      <c r="U738" s="4">
        <v>2.54</v>
      </c>
      <c r="V738" s="5">
        <v>22321.47</v>
      </c>
      <c r="W738" s="58">
        <f t="shared" si="34"/>
        <v>5559.0508399020055</v>
      </c>
    </row>
    <row r="739" spans="1:23">
      <c r="A739" s="3" t="s">
        <v>17</v>
      </c>
      <c r="B739" s="3" t="s">
        <v>18</v>
      </c>
      <c r="C739" s="3" t="s">
        <v>19</v>
      </c>
      <c r="D739" s="3" t="s">
        <v>29</v>
      </c>
      <c r="E739" s="3" t="s">
        <v>21</v>
      </c>
      <c r="F739" s="70" t="s">
        <v>487</v>
      </c>
      <c r="G739" s="3" t="s">
        <v>30</v>
      </c>
      <c r="H739" s="58" t="str">
        <f t="shared" si="35"/>
        <v>390</v>
      </c>
      <c r="I739" s="59">
        <f>_xlfn.XLOOKUP(H739,'A6.2-Rate Base RCND Plant'!C:C,'A6.2-Rate Base RCND Plant'!F:F,"ERROR")</f>
        <v>0.24904501540006124</v>
      </c>
      <c r="J739" s="3" t="s">
        <v>23</v>
      </c>
      <c r="K739" s="3" t="s">
        <v>42</v>
      </c>
      <c r="L739" s="3" t="s">
        <v>91</v>
      </c>
      <c r="M739" s="4">
        <v>2007</v>
      </c>
      <c r="N739" s="5">
        <v>180599.47</v>
      </c>
      <c r="O739" s="5"/>
      <c r="P739" s="5">
        <v>101774.65</v>
      </c>
      <c r="Q739" s="58">
        <f t="shared" si="33"/>
        <v>78824.820000000007</v>
      </c>
      <c r="R739" s="3" t="s">
        <v>33</v>
      </c>
      <c r="S739" s="4">
        <v>675</v>
      </c>
      <c r="T739" s="4">
        <v>415.96066580000002</v>
      </c>
      <c r="U739" s="4">
        <v>1.62</v>
      </c>
      <c r="V739" s="5">
        <v>293067.71999999997</v>
      </c>
      <c r="W739" s="58">
        <f t="shared" si="34"/>
        <v>72987.054840660829</v>
      </c>
    </row>
    <row r="740" spans="1:23">
      <c r="A740" s="3" t="s">
        <v>17</v>
      </c>
      <c r="B740" s="3" t="s">
        <v>18</v>
      </c>
      <c r="C740" s="3" t="s">
        <v>19</v>
      </c>
      <c r="D740" s="3" t="s">
        <v>20</v>
      </c>
      <c r="E740" s="3" t="s">
        <v>21</v>
      </c>
      <c r="F740" s="70" t="s">
        <v>487</v>
      </c>
      <c r="G740" s="3" t="s">
        <v>80</v>
      </c>
      <c r="H740" s="58" t="str">
        <f t="shared" si="35"/>
        <v>385</v>
      </c>
      <c r="I740" s="59">
        <f>_xlfn.XLOOKUP(H740,'A6.2-Rate Base RCND Plant'!C:C,'A6.2-Rate Base RCND Plant'!F:F,"ERROR")</f>
        <v>0.39278890683516676</v>
      </c>
      <c r="J740" s="3" t="s">
        <v>23</v>
      </c>
      <c r="K740" s="3" t="s">
        <v>24</v>
      </c>
      <c r="L740" s="3" t="s">
        <v>25</v>
      </c>
      <c r="M740" s="4">
        <v>2002</v>
      </c>
      <c r="N740" s="5">
        <v>95706.29</v>
      </c>
      <c r="O740" s="5"/>
      <c r="P740" s="5">
        <v>68412.259999999995</v>
      </c>
      <c r="Q740" s="58">
        <f t="shared" si="33"/>
        <v>27294.03</v>
      </c>
      <c r="R740" s="3" t="s">
        <v>36</v>
      </c>
      <c r="S740" s="4">
        <v>1</v>
      </c>
      <c r="T740" s="4">
        <v>1</v>
      </c>
      <c r="U740" s="4">
        <v>1</v>
      </c>
      <c r="V740" s="5">
        <v>95706.29</v>
      </c>
      <c r="W740" s="58">
        <f t="shared" si="34"/>
        <v>37592.36902634945</v>
      </c>
    </row>
    <row r="741" spans="1:23">
      <c r="A741" s="3" t="s">
        <v>17</v>
      </c>
      <c r="B741" s="3" t="s">
        <v>18</v>
      </c>
      <c r="C741" s="3" t="s">
        <v>19</v>
      </c>
      <c r="D741" s="3" t="s">
        <v>29</v>
      </c>
      <c r="E741" s="3" t="s">
        <v>21</v>
      </c>
      <c r="F741" s="70" t="s">
        <v>487</v>
      </c>
      <c r="G741" s="3" t="s">
        <v>30</v>
      </c>
      <c r="H741" s="58" t="str">
        <f t="shared" si="35"/>
        <v>390</v>
      </c>
      <c r="I741" s="59">
        <f>_xlfn.XLOOKUP(H741,'A6.2-Rate Base RCND Plant'!C:C,'A6.2-Rate Base RCND Plant'!F:F,"ERROR")</f>
        <v>0.24904501540006124</v>
      </c>
      <c r="J741" s="3" t="s">
        <v>23</v>
      </c>
      <c r="K741" s="3" t="s">
        <v>68</v>
      </c>
      <c r="L741" s="3" t="s">
        <v>69</v>
      </c>
      <c r="M741" s="4">
        <v>1962</v>
      </c>
      <c r="N741" s="5">
        <v>2507.25</v>
      </c>
      <c r="O741" s="5"/>
      <c r="P741" s="5">
        <v>2507.1799999999998</v>
      </c>
      <c r="Q741" s="58">
        <f t="shared" si="33"/>
        <v>7.0000000000163709E-2</v>
      </c>
      <c r="R741" s="3" t="s">
        <v>33</v>
      </c>
      <c r="S741" s="4">
        <v>675</v>
      </c>
      <c r="T741" s="4">
        <v>58</v>
      </c>
      <c r="U741" s="4">
        <v>11.64</v>
      </c>
      <c r="V741" s="5">
        <v>29179.200000000001</v>
      </c>
      <c r="W741" s="58">
        <f t="shared" si="34"/>
        <v>7266.9343133614675</v>
      </c>
    </row>
    <row r="742" spans="1:23">
      <c r="A742" s="3" t="s">
        <v>17</v>
      </c>
      <c r="B742" s="3" t="s">
        <v>18</v>
      </c>
      <c r="C742" s="3" t="s">
        <v>19</v>
      </c>
      <c r="D742" s="3" t="s">
        <v>29</v>
      </c>
      <c r="E742" s="3" t="s">
        <v>21</v>
      </c>
      <c r="F742" s="70" t="s">
        <v>487</v>
      </c>
      <c r="G742" s="3" t="s">
        <v>30</v>
      </c>
      <c r="H742" s="58" t="str">
        <f t="shared" si="35"/>
        <v>390</v>
      </c>
      <c r="I742" s="59">
        <f>_xlfn.XLOOKUP(H742,'A6.2-Rate Base RCND Plant'!C:C,'A6.2-Rate Base RCND Plant'!F:F,"ERROR")</f>
        <v>0.24904501540006124</v>
      </c>
      <c r="J742" s="3" t="s">
        <v>23</v>
      </c>
      <c r="K742" s="3" t="s">
        <v>68</v>
      </c>
      <c r="L742" s="3" t="s">
        <v>69</v>
      </c>
      <c r="M742" s="4">
        <v>1990</v>
      </c>
      <c r="N742" s="5">
        <v>4095.87</v>
      </c>
      <c r="O742" s="5"/>
      <c r="P742" s="5">
        <v>3729.49</v>
      </c>
      <c r="Q742" s="58">
        <f t="shared" si="33"/>
        <v>366.38000000000011</v>
      </c>
      <c r="R742" s="3" t="s">
        <v>33</v>
      </c>
      <c r="S742" s="4">
        <v>675</v>
      </c>
      <c r="T742" s="4">
        <v>243.25</v>
      </c>
      <c r="U742" s="4">
        <v>2.77</v>
      </c>
      <c r="V742" s="5">
        <v>11365.72</v>
      </c>
      <c r="W742" s="58">
        <f t="shared" si="34"/>
        <v>2830.5759124327838</v>
      </c>
    </row>
    <row r="743" spans="1:23">
      <c r="A743" s="3" t="s">
        <v>17</v>
      </c>
      <c r="B743" s="3" t="s">
        <v>18</v>
      </c>
      <c r="C743" s="3" t="s">
        <v>19</v>
      </c>
      <c r="D743" s="3" t="s">
        <v>29</v>
      </c>
      <c r="E743" s="3" t="s">
        <v>21</v>
      </c>
      <c r="F743" s="70" t="s">
        <v>487</v>
      </c>
      <c r="G743" s="3" t="s">
        <v>30</v>
      </c>
      <c r="H743" s="58" t="str">
        <f t="shared" si="35"/>
        <v>390</v>
      </c>
      <c r="I743" s="59">
        <f>_xlfn.XLOOKUP(H743,'A6.2-Rate Base RCND Plant'!C:C,'A6.2-Rate Base RCND Plant'!F:F,"ERROR")</f>
        <v>0.24904501540006124</v>
      </c>
      <c r="J743" s="3" t="s">
        <v>23</v>
      </c>
      <c r="K743" s="3" t="s">
        <v>58</v>
      </c>
      <c r="L743" s="3" t="s">
        <v>59</v>
      </c>
      <c r="M743" s="4">
        <v>1998</v>
      </c>
      <c r="N743" s="5">
        <v>25900.95</v>
      </c>
      <c r="O743" s="5"/>
      <c r="P743" s="5">
        <v>19689.009999999998</v>
      </c>
      <c r="Q743" s="58">
        <f t="shared" si="33"/>
        <v>6211.9400000000023</v>
      </c>
      <c r="R743" s="3" t="s">
        <v>33</v>
      </c>
      <c r="S743" s="4">
        <v>675</v>
      </c>
      <c r="T743" s="4">
        <v>290</v>
      </c>
      <c r="U743" s="4">
        <v>2.33</v>
      </c>
      <c r="V743" s="5">
        <v>60286.69</v>
      </c>
      <c r="W743" s="58">
        <f t="shared" si="34"/>
        <v>15014.099639468719</v>
      </c>
    </row>
    <row r="744" spans="1:23">
      <c r="A744" s="3" t="s">
        <v>17</v>
      </c>
      <c r="B744" s="3" t="s">
        <v>18</v>
      </c>
      <c r="C744" s="3" t="s">
        <v>19</v>
      </c>
      <c r="D744" s="3" t="s">
        <v>20</v>
      </c>
      <c r="E744" s="3" t="s">
        <v>21</v>
      </c>
      <c r="F744" s="70" t="s">
        <v>487</v>
      </c>
      <c r="G744" s="3" t="s">
        <v>80</v>
      </c>
      <c r="H744" s="58" t="str">
        <f t="shared" si="35"/>
        <v>385</v>
      </c>
      <c r="I744" s="59">
        <f>_xlfn.XLOOKUP(H744,'A6.2-Rate Base RCND Plant'!C:C,'A6.2-Rate Base RCND Plant'!F:F,"ERROR")</f>
        <v>0.39278890683516676</v>
      </c>
      <c r="J744" s="3" t="s">
        <v>23</v>
      </c>
      <c r="K744" s="3" t="s">
        <v>24</v>
      </c>
      <c r="L744" s="3" t="s">
        <v>25</v>
      </c>
      <c r="M744" s="4">
        <v>1984</v>
      </c>
      <c r="N744" s="5">
        <v>689.19</v>
      </c>
      <c r="O744" s="5"/>
      <c r="P744" s="5">
        <v>661.19</v>
      </c>
      <c r="Q744" s="58">
        <f t="shared" si="33"/>
        <v>28</v>
      </c>
      <c r="R744" s="3" t="s">
        <v>36</v>
      </c>
      <c r="S744" s="4">
        <v>1</v>
      </c>
      <c r="T744" s="4">
        <v>1</v>
      </c>
      <c r="U744" s="4">
        <v>1</v>
      </c>
      <c r="V744" s="5">
        <v>689.19</v>
      </c>
      <c r="W744" s="58">
        <f t="shared" si="34"/>
        <v>270.7061867017286</v>
      </c>
    </row>
    <row r="745" spans="1:23">
      <c r="A745" s="3" t="s">
        <v>17</v>
      </c>
      <c r="B745" s="3" t="s">
        <v>18</v>
      </c>
      <c r="C745" s="3" t="s">
        <v>19</v>
      </c>
      <c r="D745" s="3" t="s">
        <v>20</v>
      </c>
      <c r="E745" s="3" t="s">
        <v>21</v>
      </c>
      <c r="F745" s="70" t="s">
        <v>487</v>
      </c>
      <c r="G745" s="3" t="s">
        <v>27</v>
      </c>
      <c r="H745" s="58" t="str">
        <f t="shared" si="35"/>
        <v>381</v>
      </c>
      <c r="I745" s="59">
        <f>_xlfn.XLOOKUP(H745,'A6.2-Rate Base RCND Plant'!C:C,'A6.2-Rate Base RCND Plant'!F:F,"ERROR")</f>
        <v>0.1701755990530332</v>
      </c>
      <c r="J745" s="3" t="s">
        <v>23</v>
      </c>
      <c r="K745" s="3" t="s">
        <v>24</v>
      </c>
      <c r="L745" s="3" t="s">
        <v>25</v>
      </c>
      <c r="M745" s="4">
        <v>1995</v>
      </c>
      <c r="N745" s="5">
        <v>30866</v>
      </c>
      <c r="O745" s="5"/>
      <c r="P745" s="5">
        <v>12110.27</v>
      </c>
      <c r="Q745" s="58">
        <f t="shared" si="33"/>
        <v>18755.73</v>
      </c>
      <c r="R745" s="3" t="s">
        <v>28</v>
      </c>
      <c r="S745" s="4">
        <v>352</v>
      </c>
      <c r="T745" s="4">
        <v>190</v>
      </c>
      <c r="U745" s="4">
        <v>1.85</v>
      </c>
      <c r="V745" s="5">
        <v>57183.33</v>
      </c>
      <c r="W745" s="58">
        <f t="shared" si="34"/>
        <v>9731.2074385972846</v>
      </c>
    </row>
    <row r="746" spans="1:23">
      <c r="A746" s="3" t="s">
        <v>17</v>
      </c>
      <c r="B746" s="3" t="s">
        <v>18</v>
      </c>
      <c r="C746" s="3" t="s">
        <v>19</v>
      </c>
      <c r="D746" s="3" t="s">
        <v>20</v>
      </c>
      <c r="E746" s="3" t="s">
        <v>21</v>
      </c>
      <c r="F746" s="70" t="s">
        <v>487</v>
      </c>
      <c r="G746" s="3" t="s">
        <v>27</v>
      </c>
      <c r="H746" s="58" t="str">
        <f t="shared" si="35"/>
        <v>381</v>
      </c>
      <c r="I746" s="59">
        <f>_xlfn.XLOOKUP(H746,'A6.2-Rate Base RCND Plant'!C:C,'A6.2-Rate Base RCND Plant'!F:F,"ERROR")</f>
        <v>0.1701755990530332</v>
      </c>
      <c r="J746" s="3" t="s">
        <v>23</v>
      </c>
      <c r="K746" s="3" t="s">
        <v>24</v>
      </c>
      <c r="L746" s="3" t="s">
        <v>25</v>
      </c>
      <c r="M746" s="4">
        <v>2009</v>
      </c>
      <c r="N746" s="5">
        <v>226261.06</v>
      </c>
      <c r="O746" s="5"/>
      <c r="P746" s="5">
        <v>52109.33</v>
      </c>
      <c r="Q746" s="58">
        <f t="shared" si="33"/>
        <v>174151.72999999998</v>
      </c>
      <c r="R746" s="3" t="s">
        <v>28</v>
      </c>
      <c r="S746" s="4">
        <v>352</v>
      </c>
      <c r="T746" s="4">
        <v>252</v>
      </c>
      <c r="U746" s="4">
        <v>1.4</v>
      </c>
      <c r="V746" s="5">
        <v>316047.19</v>
      </c>
      <c r="W746" s="58">
        <f t="shared" si="34"/>
        <v>53783.519887277806</v>
      </c>
    </row>
    <row r="747" spans="1:23">
      <c r="A747" s="3" t="s">
        <v>17</v>
      </c>
      <c r="B747" s="3" t="s">
        <v>18</v>
      </c>
      <c r="C747" s="3" t="s">
        <v>19</v>
      </c>
      <c r="D747" s="3" t="s">
        <v>29</v>
      </c>
      <c r="E747" s="3" t="s">
        <v>21</v>
      </c>
      <c r="F747" s="70" t="s">
        <v>487</v>
      </c>
      <c r="G747" s="3" t="s">
        <v>60</v>
      </c>
      <c r="H747" s="58" t="str">
        <f t="shared" si="35"/>
        <v>394</v>
      </c>
      <c r="I747" s="59">
        <f>_xlfn.XLOOKUP(H747,'A6.2-Rate Base RCND Plant'!C:C,'A6.2-Rate Base RCND Plant'!F:F,"ERROR")</f>
        <v>0.34726061264282393</v>
      </c>
      <c r="J747" s="3" t="s">
        <v>23</v>
      </c>
      <c r="K747" s="3" t="s">
        <v>31</v>
      </c>
      <c r="L747" s="3" t="s">
        <v>32</v>
      </c>
      <c r="M747" s="4">
        <v>2003</v>
      </c>
      <c r="N747" s="5">
        <v>28720.17</v>
      </c>
      <c r="O747" s="5"/>
      <c r="P747" s="5">
        <v>26667.65</v>
      </c>
      <c r="Q747" s="58">
        <f t="shared" si="33"/>
        <v>2052.5199999999968</v>
      </c>
      <c r="R747" s="3" t="s">
        <v>36</v>
      </c>
      <c r="S747" s="4">
        <v>1</v>
      </c>
      <c r="T747" s="4">
        <v>1</v>
      </c>
      <c r="U747" s="4">
        <v>1</v>
      </c>
      <c r="V747" s="5">
        <v>28720.17</v>
      </c>
      <c r="W747" s="58">
        <f t="shared" si="34"/>
        <v>9973.3838294060515</v>
      </c>
    </row>
    <row r="748" spans="1:23">
      <c r="A748" s="3" t="s">
        <v>17</v>
      </c>
      <c r="B748" s="3" t="s">
        <v>18</v>
      </c>
      <c r="C748" s="3" t="s">
        <v>19</v>
      </c>
      <c r="D748" s="3" t="s">
        <v>29</v>
      </c>
      <c r="E748" s="3" t="s">
        <v>21</v>
      </c>
      <c r="F748" s="70" t="s">
        <v>487</v>
      </c>
      <c r="G748" s="3" t="s">
        <v>34</v>
      </c>
      <c r="H748" s="58" t="str">
        <f t="shared" si="35"/>
        <v>392</v>
      </c>
      <c r="I748" s="59">
        <f>_xlfn.XLOOKUP(H748,'A6.2-Rate Base RCND Plant'!C:C,'A6.2-Rate Base RCND Plant'!F:F,"ERROR")</f>
        <v>0.43183290679129122</v>
      </c>
      <c r="J748" s="3" t="s">
        <v>54</v>
      </c>
      <c r="K748" s="3" t="s">
        <v>24</v>
      </c>
      <c r="L748" s="3" t="s">
        <v>25</v>
      </c>
      <c r="M748" s="4">
        <v>2005</v>
      </c>
      <c r="N748" s="5">
        <v>23318.46</v>
      </c>
      <c r="O748" s="5"/>
      <c r="P748" s="5">
        <v>23318.46</v>
      </c>
      <c r="Q748" s="58">
        <f t="shared" si="33"/>
        <v>0</v>
      </c>
      <c r="R748" s="3" t="s">
        <v>36</v>
      </c>
      <c r="S748" s="4">
        <v>1</v>
      </c>
      <c r="T748" s="4">
        <v>1</v>
      </c>
      <c r="U748" s="4">
        <v>1</v>
      </c>
      <c r="V748" s="5">
        <v>23318.46</v>
      </c>
      <c r="W748" s="58">
        <f t="shared" si="34"/>
        <v>10069.678363696452</v>
      </c>
    </row>
    <row r="749" spans="1:23">
      <c r="A749" s="3" t="s">
        <v>17</v>
      </c>
      <c r="B749" s="3" t="s">
        <v>18</v>
      </c>
      <c r="C749" s="3" t="s">
        <v>19</v>
      </c>
      <c r="D749" s="3" t="s">
        <v>20</v>
      </c>
      <c r="E749" s="3" t="s">
        <v>21</v>
      </c>
      <c r="F749" s="70" t="s">
        <v>487</v>
      </c>
      <c r="G749" s="3" t="s">
        <v>44</v>
      </c>
      <c r="H749" s="58" t="str">
        <f t="shared" si="35"/>
        <v>382</v>
      </c>
      <c r="I749" s="59">
        <f>_xlfn.XLOOKUP(H749,'A6.2-Rate Base RCND Plant'!C:C,'A6.2-Rate Base RCND Plant'!F:F,"ERROR")</f>
        <v>4.068947554640568E-2</v>
      </c>
      <c r="J749" s="3" t="s">
        <v>23</v>
      </c>
      <c r="K749" s="3" t="s">
        <v>24</v>
      </c>
      <c r="L749" s="3" t="s">
        <v>25</v>
      </c>
      <c r="M749" s="4">
        <v>2009</v>
      </c>
      <c r="N749" s="5">
        <v>185738.16</v>
      </c>
      <c r="O749" s="5"/>
      <c r="P749" s="5">
        <v>8403.73</v>
      </c>
      <c r="Q749" s="58">
        <f t="shared" si="33"/>
        <v>177334.43</v>
      </c>
      <c r="R749" s="3" t="s">
        <v>45</v>
      </c>
      <c r="S749" s="4">
        <v>2076</v>
      </c>
      <c r="T749" s="4">
        <v>701</v>
      </c>
      <c r="U749" s="4">
        <v>2.96</v>
      </c>
      <c r="V749" s="5">
        <v>550060.51</v>
      </c>
      <c r="W749" s="58">
        <f t="shared" si="34"/>
        <v>22381.673670688437</v>
      </c>
    </row>
    <row r="750" spans="1:23">
      <c r="A750" s="3" t="s">
        <v>17</v>
      </c>
      <c r="B750" s="3" t="s">
        <v>18</v>
      </c>
      <c r="C750" s="3" t="s">
        <v>19</v>
      </c>
      <c r="D750" s="3" t="s">
        <v>29</v>
      </c>
      <c r="E750" s="3" t="s">
        <v>21</v>
      </c>
      <c r="F750" s="70" t="s">
        <v>487</v>
      </c>
      <c r="G750" s="3" t="s">
        <v>34</v>
      </c>
      <c r="H750" s="58" t="str">
        <f t="shared" si="35"/>
        <v>392</v>
      </c>
      <c r="I750" s="59">
        <f>_xlfn.XLOOKUP(H750,'A6.2-Rate Base RCND Plant'!C:C,'A6.2-Rate Base RCND Plant'!F:F,"ERROR")</f>
        <v>0.43183290679129122</v>
      </c>
      <c r="J750" s="3" t="s">
        <v>53</v>
      </c>
      <c r="K750" s="3" t="s">
        <v>24</v>
      </c>
      <c r="L750" s="3" t="s">
        <v>25</v>
      </c>
      <c r="M750" s="4">
        <v>2008</v>
      </c>
      <c r="N750" s="5">
        <v>93892.02</v>
      </c>
      <c r="O750" s="5"/>
      <c r="P750" s="5">
        <v>93892.02</v>
      </c>
      <c r="Q750" s="58">
        <f t="shared" si="33"/>
        <v>0</v>
      </c>
      <c r="R750" s="3" t="s">
        <v>36</v>
      </c>
      <c r="S750" s="4">
        <v>1</v>
      </c>
      <c r="T750" s="4">
        <v>1</v>
      </c>
      <c r="U750" s="4">
        <v>1</v>
      </c>
      <c r="V750" s="5">
        <v>93892.02</v>
      </c>
      <c r="W750" s="58">
        <f t="shared" si="34"/>
        <v>40545.663921106054</v>
      </c>
    </row>
    <row r="751" spans="1:23">
      <c r="A751" s="3" t="s">
        <v>17</v>
      </c>
      <c r="B751" s="3" t="s">
        <v>18</v>
      </c>
      <c r="C751" s="3" t="s">
        <v>19</v>
      </c>
      <c r="D751" s="3" t="s">
        <v>20</v>
      </c>
      <c r="E751" s="3" t="s">
        <v>21</v>
      </c>
      <c r="F751" s="70" t="s">
        <v>487</v>
      </c>
      <c r="G751" s="3" t="s">
        <v>63</v>
      </c>
      <c r="H751" s="58" t="str">
        <f t="shared" si="35"/>
        <v>383</v>
      </c>
      <c r="I751" s="59">
        <f>_xlfn.XLOOKUP(H751,'A6.2-Rate Base RCND Plant'!C:C,'A6.2-Rate Base RCND Plant'!F:F,"ERROR")</f>
        <v>0.50413956378429226</v>
      </c>
      <c r="J751" s="3" t="s">
        <v>23</v>
      </c>
      <c r="K751" s="3" t="s">
        <v>24</v>
      </c>
      <c r="L751" s="3" t="s">
        <v>25</v>
      </c>
      <c r="M751" s="4">
        <v>2009</v>
      </c>
      <c r="N751" s="5">
        <v>69611.759999999995</v>
      </c>
      <c r="O751" s="5"/>
      <c r="P751" s="5">
        <v>33439.79</v>
      </c>
      <c r="Q751" s="58">
        <f t="shared" si="33"/>
        <v>36171.969999999994</v>
      </c>
      <c r="R751" s="3" t="s">
        <v>64</v>
      </c>
      <c r="S751" s="4">
        <v>954</v>
      </c>
      <c r="T751" s="4">
        <v>400</v>
      </c>
      <c r="U751" s="4">
        <v>2.39</v>
      </c>
      <c r="V751" s="5">
        <v>166024.04999999999</v>
      </c>
      <c r="W751" s="58">
        <f t="shared" si="34"/>
        <v>83699.292144701525</v>
      </c>
    </row>
    <row r="752" spans="1:23">
      <c r="A752" s="3" t="s">
        <v>17</v>
      </c>
      <c r="B752" s="3" t="s">
        <v>18</v>
      </c>
      <c r="C752" s="3" t="s">
        <v>19</v>
      </c>
      <c r="D752" s="3" t="s">
        <v>20</v>
      </c>
      <c r="E752" s="3" t="s">
        <v>21</v>
      </c>
      <c r="F752" s="70" t="s">
        <v>487</v>
      </c>
      <c r="G752" s="3" t="s">
        <v>48</v>
      </c>
      <c r="H752" s="58" t="str">
        <f t="shared" si="35"/>
        <v>387</v>
      </c>
      <c r="I752" s="59">
        <f>_xlfn.XLOOKUP(H752,'A6.2-Rate Base RCND Plant'!C:C,'A6.2-Rate Base RCND Plant'!F:F,"ERROR")</f>
        <v>0.71279521796502854</v>
      </c>
      <c r="J752" s="3" t="s">
        <v>23</v>
      </c>
      <c r="K752" s="3" t="s">
        <v>24</v>
      </c>
      <c r="L752" s="3" t="s">
        <v>25</v>
      </c>
      <c r="M752" s="4">
        <v>1989</v>
      </c>
      <c r="N752" s="5">
        <v>44929.23</v>
      </c>
      <c r="O752" s="5"/>
      <c r="P752" s="5">
        <v>43983.57</v>
      </c>
      <c r="Q752" s="58">
        <f t="shared" si="33"/>
        <v>945.66000000000349</v>
      </c>
      <c r="R752" s="3" t="s">
        <v>36</v>
      </c>
      <c r="S752" s="4">
        <v>1</v>
      </c>
      <c r="T752" s="4">
        <v>1</v>
      </c>
      <c r="U752" s="4">
        <v>1</v>
      </c>
      <c r="V752" s="5">
        <v>44929.23</v>
      </c>
      <c r="W752" s="58">
        <f t="shared" si="34"/>
        <v>32025.340290850902</v>
      </c>
    </row>
    <row r="753" spans="1:23">
      <c r="A753" s="3" t="s">
        <v>17</v>
      </c>
      <c r="B753" s="3" t="s">
        <v>18</v>
      </c>
      <c r="C753" s="3" t="s">
        <v>19</v>
      </c>
      <c r="D753" s="3" t="s">
        <v>20</v>
      </c>
      <c r="E753" s="3" t="s">
        <v>21</v>
      </c>
      <c r="F753" s="70" t="s">
        <v>487</v>
      </c>
      <c r="G753" s="3" t="s">
        <v>48</v>
      </c>
      <c r="H753" s="58" t="str">
        <f t="shared" si="35"/>
        <v>387</v>
      </c>
      <c r="I753" s="59">
        <f>_xlfn.XLOOKUP(H753,'A6.2-Rate Base RCND Plant'!C:C,'A6.2-Rate Base RCND Plant'!F:F,"ERROR")</f>
        <v>0.71279521796502854</v>
      </c>
      <c r="J753" s="3" t="s">
        <v>23</v>
      </c>
      <c r="K753" s="3" t="s">
        <v>24</v>
      </c>
      <c r="L753" s="3" t="s">
        <v>25</v>
      </c>
      <c r="M753" s="4">
        <v>1990</v>
      </c>
      <c r="N753" s="5">
        <v>53894.91</v>
      </c>
      <c r="O753" s="5"/>
      <c r="P753" s="5">
        <v>52586.44</v>
      </c>
      <c r="Q753" s="58">
        <f t="shared" si="33"/>
        <v>1308.4700000000012</v>
      </c>
      <c r="R753" s="3" t="s">
        <v>36</v>
      </c>
      <c r="S753" s="4">
        <v>1</v>
      </c>
      <c r="T753" s="4">
        <v>1</v>
      </c>
      <c r="U753" s="4">
        <v>1</v>
      </c>
      <c r="V753" s="5">
        <v>53894.91</v>
      </c>
      <c r="W753" s="58">
        <f t="shared" si="34"/>
        <v>38416.034120655597</v>
      </c>
    </row>
    <row r="754" spans="1:23">
      <c r="A754" s="3" t="s">
        <v>17</v>
      </c>
      <c r="B754" s="3" t="s">
        <v>18</v>
      </c>
      <c r="C754" s="3" t="s">
        <v>19</v>
      </c>
      <c r="D754" s="3" t="s">
        <v>20</v>
      </c>
      <c r="E754" s="3" t="s">
        <v>21</v>
      </c>
      <c r="F754" s="70" t="s">
        <v>487</v>
      </c>
      <c r="G754" s="3" t="s">
        <v>48</v>
      </c>
      <c r="H754" s="58" t="str">
        <f t="shared" si="35"/>
        <v>387</v>
      </c>
      <c r="I754" s="59">
        <f>_xlfn.XLOOKUP(H754,'A6.2-Rate Base RCND Plant'!C:C,'A6.2-Rate Base RCND Plant'!F:F,"ERROR")</f>
        <v>0.71279521796502854</v>
      </c>
      <c r="J754" s="3" t="s">
        <v>23</v>
      </c>
      <c r="K754" s="3" t="s">
        <v>24</v>
      </c>
      <c r="L754" s="3" t="s">
        <v>25</v>
      </c>
      <c r="M754" s="4">
        <v>1988</v>
      </c>
      <c r="N754" s="5">
        <v>42749.4</v>
      </c>
      <c r="O754" s="5"/>
      <c r="P754" s="5">
        <v>41972.25</v>
      </c>
      <c r="Q754" s="58">
        <f t="shared" si="33"/>
        <v>777.15000000000146</v>
      </c>
      <c r="R754" s="3" t="s">
        <v>36</v>
      </c>
      <c r="S754" s="4">
        <v>1</v>
      </c>
      <c r="T754" s="4">
        <v>1</v>
      </c>
      <c r="U754" s="4">
        <v>1</v>
      </c>
      <c r="V754" s="5">
        <v>42749.4</v>
      </c>
      <c r="W754" s="58">
        <f t="shared" si="34"/>
        <v>30471.567890874194</v>
      </c>
    </row>
    <row r="755" spans="1:23">
      <c r="A755" s="3" t="s">
        <v>17</v>
      </c>
      <c r="B755" s="3" t="s">
        <v>18</v>
      </c>
      <c r="C755" s="3" t="s">
        <v>19</v>
      </c>
      <c r="D755" s="3" t="s">
        <v>20</v>
      </c>
      <c r="E755" s="3" t="s">
        <v>21</v>
      </c>
      <c r="F755" s="70" t="s">
        <v>487</v>
      </c>
      <c r="G755" s="3" t="s">
        <v>22</v>
      </c>
      <c r="H755" s="58" t="str">
        <f t="shared" si="35"/>
        <v>384</v>
      </c>
      <c r="I755" s="59">
        <f>_xlfn.XLOOKUP(H755,'A6.2-Rate Base RCND Plant'!C:C,'A6.2-Rate Base RCND Plant'!F:F,"ERROR")</f>
        <v>0.35620879944303163</v>
      </c>
      <c r="J755" s="3" t="s">
        <v>23</v>
      </c>
      <c r="K755" s="3" t="s">
        <v>24</v>
      </c>
      <c r="L755" s="3" t="s">
        <v>25</v>
      </c>
      <c r="M755" s="4">
        <v>2004</v>
      </c>
      <c r="N755" s="5">
        <v>204114.62</v>
      </c>
      <c r="O755" s="5"/>
      <c r="P755" s="5">
        <v>120225.88</v>
      </c>
      <c r="Q755" s="58">
        <f t="shared" si="33"/>
        <v>83888.739999999991</v>
      </c>
      <c r="R755" s="3" t="s">
        <v>26</v>
      </c>
      <c r="S755" s="4">
        <v>1947</v>
      </c>
      <c r="T755" s="4">
        <v>465</v>
      </c>
      <c r="U755" s="4">
        <v>4.1900000000000004</v>
      </c>
      <c r="V755" s="5">
        <v>854647.67</v>
      </c>
      <c r="W755" s="58">
        <f t="shared" si="34"/>
        <v>304433.02047748427</v>
      </c>
    </row>
    <row r="756" spans="1:23">
      <c r="A756" s="3" t="s">
        <v>17</v>
      </c>
      <c r="B756" s="3" t="s">
        <v>18</v>
      </c>
      <c r="C756" s="3" t="s">
        <v>19</v>
      </c>
      <c r="D756" s="3" t="s">
        <v>20</v>
      </c>
      <c r="E756" s="3" t="s">
        <v>21</v>
      </c>
      <c r="F756" s="70" t="s">
        <v>487</v>
      </c>
      <c r="G756" s="3" t="s">
        <v>22</v>
      </c>
      <c r="H756" s="58" t="str">
        <f t="shared" si="35"/>
        <v>384</v>
      </c>
      <c r="I756" s="59">
        <f>_xlfn.XLOOKUP(H756,'A6.2-Rate Base RCND Plant'!C:C,'A6.2-Rate Base RCND Plant'!F:F,"ERROR")</f>
        <v>0.35620879944303163</v>
      </c>
      <c r="J756" s="3" t="s">
        <v>23</v>
      </c>
      <c r="K756" s="3" t="s">
        <v>24</v>
      </c>
      <c r="L756" s="3" t="s">
        <v>25</v>
      </c>
      <c r="M756" s="4">
        <v>1983</v>
      </c>
      <c r="N756" s="5">
        <v>62.54</v>
      </c>
      <c r="O756" s="5"/>
      <c r="P756" s="5">
        <v>59.9</v>
      </c>
      <c r="Q756" s="58">
        <f t="shared" si="33"/>
        <v>2.6400000000000006</v>
      </c>
      <c r="R756" s="3" t="s">
        <v>26</v>
      </c>
      <c r="S756" s="4">
        <v>1947</v>
      </c>
      <c r="T756" s="4">
        <v>252</v>
      </c>
      <c r="U756" s="4">
        <v>7.73</v>
      </c>
      <c r="V756" s="5">
        <v>483.2</v>
      </c>
      <c r="W756" s="58">
        <f t="shared" si="34"/>
        <v>172.12009189087289</v>
      </c>
    </row>
    <row r="757" spans="1:23">
      <c r="A757" s="3" t="s">
        <v>17</v>
      </c>
      <c r="B757" s="3" t="s">
        <v>18</v>
      </c>
      <c r="C757" s="3" t="s">
        <v>19</v>
      </c>
      <c r="D757" s="3" t="s">
        <v>29</v>
      </c>
      <c r="E757" s="3" t="s">
        <v>21</v>
      </c>
      <c r="F757" s="70" t="s">
        <v>487</v>
      </c>
      <c r="G757" s="3" t="s">
        <v>41</v>
      </c>
      <c r="H757" s="58" t="str">
        <f t="shared" si="35"/>
        <v>397</v>
      </c>
      <c r="I757" s="59">
        <f>_xlfn.XLOOKUP(H757,'A6.2-Rate Base RCND Plant'!C:C,'A6.2-Rate Base RCND Plant'!F:F,"ERROR")</f>
        <v>0.45288665983949944</v>
      </c>
      <c r="J757" s="3" t="s">
        <v>23</v>
      </c>
      <c r="K757" s="3" t="s">
        <v>42</v>
      </c>
      <c r="L757" s="3" t="s">
        <v>43</v>
      </c>
      <c r="M757" s="4">
        <v>2015</v>
      </c>
      <c r="N757" s="5">
        <v>9107.68</v>
      </c>
      <c r="O757" s="5"/>
      <c r="P757" s="5">
        <v>7155.53</v>
      </c>
      <c r="Q757" s="58">
        <f t="shared" si="33"/>
        <v>1952.1500000000005</v>
      </c>
      <c r="R757" s="3" t="s">
        <v>36</v>
      </c>
      <c r="S757" s="4">
        <v>1</v>
      </c>
      <c r="T757" s="4">
        <v>1</v>
      </c>
      <c r="U757" s="4">
        <v>1</v>
      </c>
      <c r="V757" s="5">
        <v>9107.68</v>
      </c>
      <c r="W757" s="58">
        <f t="shared" si="34"/>
        <v>4124.7467740870125</v>
      </c>
    </row>
    <row r="758" spans="1:23">
      <c r="A758" s="3" t="s">
        <v>17</v>
      </c>
      <c r="B758" s="3" t="s">
        <v>18</v>
      </c>
      <c r="C758" s="3" t="s">
        <v>19</v>
      </c>
      <c r="D758" s="3" t="s">
        <v>20</v>
      </c>
      <c r="E758" s="3" t="s">
        <v>21</v>
      </c>
      <c r="F758" s="70" t="s">
        <v>487</v>
      </c>
      <c r="G758" s="3" t="s">
        <v>92</v>
      </c>
      <c r="H758" s="58" t="str">
        <f t="shared" si="35"/>
        <v>374</v>
      </c>
      <c r="I758" s="59">
        <f>_xlfn.XLOOKUP(H758,'A6.2-Rate Base RCND Plant'!C:C,'A6.2-Rate Base RCND Plant'!F:F,"ERROR")</f>
        <v>-1.7269128751637088E-2</v>
      </c>
      <c r="J758" s="3" t="s">
        <v>96</v>
      </c>
      <c r="K758" s="3" t="s">
        <v>24</v>
      </c>
      <c r="L758" s="3" t="s">
        <v>25</v>
      </c>
      <c r="M758" s="4">
        <v>1951</v>
      </c>
      <c r="N758" s="5">
        <v>167</v>
      </c>
      <c r="O758" s="5"/>
      <c r="P758" s="5">
        <v>0</v>
      </c>
      <c r="Q758" s="58">
        <f t="shared" si="33"/>
        <v>167</v>
      </c>
      <c r="R758" s="3" t="s">
        <v>36</v>
      </c>
      <c r="S758" s="4">
        <v>1</v>
      </c>
      <c r="T758" s="4">
        <v>1</v>
      </c>
      <c r="U758" s="4">
        <v>1</v>
      </c>
      <c r="V758" s="5">
        <v>167</v>
      </c>
      <c r="W758" s="58">
        <f t="shared" si="34"/>
        <v>-2.8839445015233935</v>
      </c>
    </row>
    <row r="759" spans="1:23">
      <c r="A759" s="3" t="s">
        <v>17</v>
      </c>
      <c r="B759" s="3" t="s">
        <v>18</v>
      </c>
      <c r="C759" s="3" t="s">
        <v>19</v>
      </c>
      <c r="D759" s="3" t="s">
        <v>29</v>
      </c>
      <c r="E759" s="3" t="s">
        <v>21</v>
      </c>
      <c r="F759" s="70" t="s">
        <v>487</v>
      </c>
      <c r="G759" s="3" t="s">
        <v>60</v>
      </c>
      <c r="H759" s="58" t="str">
        <f t="shared" si="35"/>
        <v>394</v>
      </c>
      <c r="I759" s="59">
        <f>_xlfn.XLOOKUP(H759,'A6.2-Rate Base RCND Plant'!C:C,'A6.2-Rate Base RCND Plant'!F:F,"ERROR")</f>
        <v>0.34726061264282393</v>
      </c>
      <c r="J759" s="3" t="s">
        <v>23</v>
      </c>
      <c r="K759" s="3" t="s">
        <v>42</v>
      </c>
      <c r="L759" s="3" t="s">
        <v>83</v>
      </c>
      <c r="M759" s="4">
        <v>2014</v>
      </c>
      <c r="N759" s="5">
        <v>2049.15</v>
      </c>
      <c r="O759" s="5"/>
      <c r="P759" s="5">
        <v>752.12</v>
      </c>
      <c r="Q759" s="58">
        <f t="shared" si="33"/>
        <v>1297.0300000000002</v>
      </c>
      <c r="R759" s="3" t="s">
        <v>36</v>
      </c>
      <c r="S759" s="4">
        <v>1</v>
      </c>
      <c r="T759" s="4">
        <v>1</v>
      </c>
      <c r="U759" s="4">
        <v>1</v>
      </c>
      <c r="V759" s="5">
        <v>2049.15</v>
      </c>
      <c r="W759" s="58">
        <f t="shared" si="34"/>
        <v>711.58908439704271</v>
      </c>
    </row>
    <row r="760" spans="1:23">
      <c r="A760" s="3" t="s">
        <v>17</v>
      </c>
      <c r="B760" s="3" t="s">
        <v>18</v>
      </c>
      <c r="C760" s="3" t="s">
        <v>19</v>
      </c>
      <c r="D760" s="3" t="s">
        <v>29</v>
      </c>
      <c r="E760" s="3" t="s">
        <v>21</v>
      </c>
      <c r="F760" s="70" t="s">
        <v>487</v>
      </c>
      <c r="G760" s="3" t="s">
        <v>70</v>
      </c>
      <c r="H760" s="58" t="str">
        <f t="shared" si="35"/>
        <v>391</v>
      </c>
      <c r="I760" s="59">
        <f>_xlfn.XLOOKUP(H760,'A6.2-Rate Base RCND Plant'!C:C,'A6.2-Rate Base RCND Plant'!F:F,"ERROR")</f>
        <v>0.55164661503469203</v>
      </c>
      <c r="J760" s="3" t="s">
        <v>71</v>
      </c>
      <c r="K760" s="3" t="s">
        <v>58</v>
      </c>
      <c r="L760" s="3" t="s">
        <v>59</v>
      </c>
      <c r="M760" s="4">
        <v>2011</v>
      </c>
      <c r="N760" s="5">
        <v>1041.78</v>
      </c>
      <c r="O760" s="5"/>
      <c r="P760" s="5">
        <v>1076.92</v>
      </c>
      <c r="Q760" s="58">
        <f t="shared" si="33"/>
        <v>-35.1400000000001</v>
      </c>
      <c r="R760" s="3" t="s">
        <v>36</v>
      </c>
      <c r="S760" s="4">
        <v>1</v>
      </c>
      <c r="T760" s="4">
        <v>1</v>
      </c>
      <c r="U760" s="4">
        <v>1</v>
      </c>
      <c r="V760" s="5">
        <v>1041.78</v>
      </c>
      <c r="W760" s="58">
        <f t="shared" si="34"/>
        <v>574.69441061084149</v>
      </c>
    </row>
    <row r="761" spans="1:23">
      <c r="A761" s="3" t="s">
        <v>17</v>
      </c>
      <c r="B761" s="3" t="s">
        <v>18</v>
      </c>
      <c r="C761" s="3" t="s">
        <v>19</v>
      </c>
      <c r="D761" s="3" t="s">
        <v>65</v>
      </c>
      <c r="E761" s="3" t="s">
        <v>21</v>
      </c>
      <c r="F761" s="70" t="s">
        <v>487</v>
      </c>
      <c r="G761" s="3" t="s">
        <v>117</v>
      </c>
      <c r="H761" s="58" t="str">
        <f t="shared" si="35"/>
        <v>371</v>
      </c>
      <c r="I761" s="59">
        <f>_xlfn.XLOOKUP(H761,'A6.2-Rate Base RCND Plant'!C:C,'A6.2-Rate Base RCND Plant'!F:F,"ERROR")</f>
        <v>0.89347097195067271</v>
      </c>
      <c r="J761" s="3" t="s">
        <v>23</v>
      </c>
      <c r="K761" s="3" t="s">
        <v>107</v>
      </c>
      <c r="L761" s="3" t="s">
        <v>108</v>
      </c>
      <c r="M761" s="4">
        <v>2000</v>
      </c>
      <c r="N761" s="5">
        <v>183581.23</v>
      </c>
      <c r="O761" s="5"/>
      <c r="P761" s="5">
        <v>164024.5</v>
      </c>
      <c r="Q761" s="58">
        <f t="shared" si="33"/>
        <v>19556.73000000001</v>
      </c>
      <c r="R761" s="3" t="s">
        <v>36</v>
      </c>
      <c r="S761" s="4">
        <v>1</v>
      </c>
      <c r="T761" s="4">
        <v>1</v>
      </c>
      <c r="U761" s="4">
        <v>1</v>
      </c>
      <c r="V761" s="5">
        <v>183581.23</v>
      </c>
      <c r="W761" s="58">
        <f t="shared" si="34"/>
        <v>164024.5</v>
      </c>
    </row>
    <row r="762" spans="1:23">
      <c r="A762" s="3" t="s">
        <v>17</v>
      </c>
      <c r="B762" s="3" t="s">
        <v>18</v>
      </c>
      <c r="C762" s="3" t="s">
        <v>19</v>
      </c>
      <c r="D762" s="3" t="s">
        <v>29</v>
      </c>
      <c r="E762" s="3" t="s">
        <v>21</v>
      </c>
      <c r="F762" s="70" t="s">
        <v>487</v>
      </c>
      <c r="G762" s="3" t="s">
        <v>30</v>
      </c>
      <c r="H762" s="58" t="str">
        <f t="shared" si="35"/>
        <v>390</v>
      </c>
      <c r="I762" s="59">
        <f>_xlfn.XLOOKUP(H762,'A6.2-Rate Base RCND Plant'!C:C,'A6.2-Rate Base RCND Plant'!F:F,"ERROR")</f>
        <v>0.24904501540006124</v>
      </c>
      <c r="J762" s="3" t="s">
        <v>23</v>
      </c>
      <c r="K762" s="3" t="s">
        <v>68</v>
      </c>
      <c r="L762" s="3" t="s">
        <v>69</v>
      </c>
      <c r="M762" s="4">
        <v>1987</v>
      </c>
      <c r="N762" s="5">
        <v>13823.81</v>
      </c>
      <c r="O762" s="5"/>
      <c r="P762" s="5">
        <v>13066.4</v>
      </c>
      <c r="Q762" s="58">
        <f t="shared" si="33"/>
        <v>757.40999999999985</v>
      </c>
      <c r="R762" s="3" t="s">
        <v>33</v>
      </c>
      <c r="S762" s="4">
        <v>675</v>
      </c>
      <c r="T762" s="4">
        <v>232.75</v>
      </c>
      <c r="U762" s="4">
        <v>2.9</v>
      </c>
      <c r="V762" s="5">
        <v>40090.53</v>
      </c>
      <c r="W762" s="58">
        <f t="shared" si="34"/>
        <v>9984.3466612466163</v>
      </c>
    </row>
    <row r="763" spans="1:23">
      <c r="A763" s="3" t="s">
        <v>17</v>
      </c>
      <c r="B763" s="3" t="s">
        <v>18</v>
      </c>
      <c r="C763" s="3" t="s">
        <v>19</v>
      </c>
      <c r="D763" s="3" t="s">
        <v>29</v>
      </c>
      <c r="E763" s="3" t="s">
        <v>21</v>
      </c>
      <c r="F763" s="70" t="s">
        <v>487</v>
      </c>
      <c r="G763" s="3" t="s">
        <v>30</v>
      </c>
      <c r="H763" s="58" t="str">
        <f t="shared" si="35"/>
        <v>390</v>
      </c>
      <c r="I763" s="59">
        <f>_xlfn.XLOOKUP(H763,'A6.2-Rate Base RCND Plant'!C:C,'A6.2-Rate Base RCND Plant'!F:F,"ERROR")</f>
        <v>0.24904501540006124</v>
      </c>
      <c r="J763" s="3" t="s">
        <v>23</v>
      </c>
      <c r="K763" s="3" t="s">
        <v>89</v>
      </c>
      <c r="L763" s="3" t="s">
        <v>90</v>
      </c>
      <c r="M763" s="4">
        <v>1998</v>
      </c>
      <c r="N763" s="5">
        <v>2489.64</v>
      </c>
      <c r="O763" s="5"/>
      <c r="P763" s="5">
        <v>1043.95</v>
      </c>
      <c r="Q763" s="58">
        <f t="shared" si="33"/>
        <v>1445.6899999999998</v>
      </c>
      <c r="R763" s="3" t="s">
        <v>33</v>
      </c>
      <c r="S763" s="4">
        <v>675</v>
      </c>
      <c r="T763" s="4">
        <v>290</v>
      </c>
      <c r="U763" s="4">
        <v>2.33</v>
      </c>
      <c r="V763" s="5">
        <v>5794.85</v>
      </c>
      <c r="W763" s="58">
        <f t="shared" si="34"/>
        <v>1443.1785074910449</v>
      </c>
    </row>
    <row r="764" spans="1:23">
      <c r="A764" s="3" t="s">
        <v>17</v>
      </c>
      <c r="B764" s="3" t="s">
        <v>18</v>
      </c>
      <c r="C764" s="3" t="s">
        <v>19</v>
      </c>
      <c r="D764" s="3" t="s">
        <v>20</v>
      </c>
      <c r="E764" s="3" t="s">
        <v>21</v>
      </c>
      <c r="F764" s="70" t="s">
        <v>487</v>
      </c>
      <c r="G764" s="3" t="s">
        <v>22</v>
      </c>
      <c r="H764" s="58" t="str">
        <f t="shared" si="35"/>
        <v>384</v>
      </c>
      <c r="I764" s="59">
        <f>_xlfn.XLOOKUP(H764,'A6.2-Rate Base RCND Plant'!C:C,'A6.2-Rate Base RCND Plant'!F:F,"ERROR")</f>
        <v>0.35620879944303163</v>
      </c>
      <c r="J764" s="3" t="s">
        <v>23</v>
      </c>
      <c r="K764" s="3" t="s">
        <v>24</v>
      </c>
      <c r="L764" s="3" t="s">
        <v>25</v>
      </c>
      <c r="M764" s="4">
        <v>1972</v>
      </c>
      <c r="N764" s="5">
        <v>87.39</v>
      </c>
      <c r="O764" s="5"/>
      <c r="P764" s="5">
        <v>87.39</v>
      </c>
      <c r="Q764" s="58">
        <f t="shared" si="33"/>
        <v>0</v>
      </c>
      <c r="R764" s="3" t="s">
        <v>26</v>
      </c>
      <c r="S764" s="4">
        <v>1947</v>
      </c>
      <c r="T764" s="4">
        <v>96</v>
      </c>
      <c r="U764" s="4">
        <v>20.28</v>
      </c>
      <c r="V764" s="5">
        <v>1772.38</v>
      </c>
      <c r="W764" s="58">
        <f t="shared" si="34"/>
        <v>631.33735195684039</v>
      </c>
    </row>
    <row r="765" spans="1:23">
      <c r="A765" s="3" t="s">
        <v>17</v>
      </c>
      <c r="B765" s="3" t="s">
        <v>18</v>
      </c>
      <c r="C765" s="3" t="s">
        <v>19</v>
      </c>
      <c r="D765" s="3" t="s">
        <v>20</v>
      </c>
      <c r="E765" s="3" t="s">
        <v>21</v>
      </c>
      <c r="F765" s="70" t="s">
        <v>487</v>
      </c>
      <c r="G765" s="3" t="s">
        <v>22</v>
      </c>
      <c r="H765" s="58" t="str">
        <f t="shared" si="35"/>
        <v>384</v>
      </c>
      <c r="I765" s="59">
        <f>_xlfn.XLOOKUP(H765,'A6.2-Rate Base RCND Plant'!C:C,'A6.2-Rate Base RCND Plant'!F:F,"ERROR")</f>
        <v>0.35620879944303163</v>
      </c>
      <c r="J765" s="3" t="s">
        <v>23</v>
      </c>
      <c r="K765" s="3" t="s">
        <v>24</v>
      </c>
      <c r="L765" s="3" t="s">
        <v>25</v>
      </c>
      <c r="M765" s="4">
        <v>1990</v>
      </c>
      <c r="N765" s="5">
        <v>78.569999999999993</v>
      </c>
      <c r="O765" s="5"/>
      <c r="P765" s="5">
        <v>70.290000000000006</v>
      </c>
      <c r="Q765" s="58">
        <f t="shared" si="33"/>
        <v>8.2799999999999869</v>
      </c>
      <c r="R765" s="3" t="s">
        <v>26</v>
      </c>
      <c r="S765" s="4">
        <v>1947</v>
      </c>
      <c r="T765" s="4">
        <v>278</v>
      </c>
      <c r="U765" s="4">
        <v>7</v>
      </c>
      <c r="V765" s="5">
        <v>550.27</v>
      </c>
      <c r="W765" s="58">
        <f t="shared" si="34"/>
        <v>196.01101606951701</v>
      </c>
    </row>
    <row r="766" spans="1:23">
      <c r="A766" s="3" t="s">
        <v>17</v>
      </c>
      <c r="B766" s="3" t="s">
        <v>18</v>
      </c>
      <c r="C766" s="3" t="s">
        <v>19</v>
      </c>
      <c r="D766" s="3" t="s">
        <v>29</v>
      </c>
      <c r="E766" s="3" t="s">
        <v>21</v>
      </c>
      <c r="F766" s="70" t="s">
        <v>487</v>
      </c>
      <c r="G766" s="3" t="s">
        <v>70</v>
      </c>
      <c r="H766" s="58" t="str">
        <f t="shared" si="35"/>
        <v>391</v>
      </c>
      <c r="I766" s="59">
        <f>_xlfn.XLOOKUP(H766,'A6.2-Rate Base RCND Plant'!C:C,'A6.2-Rate Base RCND Plant'!F:F,"ERROR")</f>
        <v>0.55164661503469203</v>
      </c>
      <c r="J766" s="3" t="s">
        <v>71</v>
      </c>
      <c r="K766" s="3" t="s">
        <v>31</v>
      </c>
      <c r="L766" s="3" t="s">
        <v>32</v>
      </c>
      <c r="M766" s="4">
        <v>2008</v>
      </c>
      <c r="N766" s="5">
        <v>4309.07</v>
      </c>
      <c r="O766" s="5"/>
      <c r="P766" s="5">
        <v>4123.3</v>
      </c>
      <c r="Q766" s="58">
        <f t="shared" si="33"/>
        <v>185.76999999999953</v>
      </c>
      <c r="R766" s="3" t="s">
        <v>36</v>
      </c>
      <c r="S766" s="4">
        <v>1</v>
      </c>
      <c r="T766" s="4">
        <v>1</v>
      </c>
      <c r="U766" s="4">
        <v>1</v>
      </c>
      <c r="V766" s="5">
        <v>4309.07</v>
      </c>
      <c r="W766" s="58">
        <f t="shared" si="34"/>
        <v>2377.0838794475403</v>
      </c>
    </row>
    <row r="767" spans="1:23">
      <c r="A767" s="3" t="s">
        <v>17</v>
      </c>
      <c r="B767" s="3" t="s">
        <v>18</v>
      </c>
      <c r="C767" s="3" t="s">
        <v>19</v>
      </c>
      <c r="D767" s="3" t="s">
        <v>29</v>
      </c>
      <c r="E767" s="3" t="s">
        <v>21</v>
      </c>
      <c r="F767" s="70" t="s">
        <v>487</v>
      </c>
      <c r="G767" s="3" t="s">
        <v>30</v>
      </c>
      <c r="H767" s="58" t="str">
        <f t="shared" si="35"/>
        <v>390</v>
      </c>
      <c r="I767" s="59">
        <f>_xlfn.XLOOKUP(H767,'A6.2-Rate Base RCND Plant'!C:C,'A6.2-Rate Base RCND Plant'!F:F,"ERROR")</f>
        <v>0.24904501540006124</v>
      </c>
      <c r="J767" s="3" t="s">
        <v>23</v>
      </c>
      <c r="K767" s="3" t="s">
        <v>31</v>
      </c>
      <c r="L767" s="3" t="s">
        <v>32</v>
      </c>
      <c r="M767" s="4">
        <v>2015</v>
      </c>
      <c r="N767" s="5">
        <v>12176</v>
      </c>
      <c r="O767" s="5"/>
      <c r="P767" s="5">
        <v>3668.47</v>
      </c>
      <c r="Q767" s="58">
        <f t="shared" si="33"/>
        <v>8507.5300000000007</v>
      </c>
      <c r="R767" s="3" t="s">
        <v>33</v>
      </c>
      <c r="S767" s="4">
        <v>675</v>
      </c>
      <c r="T767" s="4">
        <v>457</v>
      </c>
      <c r="U767" s="4">
        <v>1.48</v>
      </c>
      <c r="V767" s="5">
        <v>17984.25</v>
      </c>
      <c r="W767" s="58">
        <f t="shared" si="34"/>
        <v>4478.8878182085518</v>
      </c>
    </row>
    <row r="768" spans="1:23">
      <c r="A768" s="3" t="s">
        <v>17</v>
      </c>
      <c r="B768" s="3" t="s">
        <v>18</v>
      </c>
      <c r="C768" s="3" t="s">
        <v>19</v>
      </c>
      <c r="D768" s="3" t="s">
        <v>29</v>
      </c>
      <c r="E768" s="3" t="s">
        <v>21</v>
      </c>
      <c r="F768" s="70" t="s">
        <v>487</v>
      </c>
      <c r="G768" s="3" t="s">
        <v>87</v>
      </c>
      <c r="H768" s="58" t="str">
        <f t="shared" si="35"/>
        <v>398</v>
      </c>
      <c r="I768" s="59">
        <f>_xlfn.XLOOKUP(H768,'A6.2-Rate Base RCND Plant'!C:C,'A6.2-Rate Base RCND Plant'!F:F,"ERROR")</f>
        <v>0.24374129646131953</v>
      </c>
      <c r="J768" s="3" t="s">
        <v>23</v>
      </c>
      <c r="K768" s="3" t="s">
        <v>31</v>
      </c>
      <c r="L768" s="3" t="s">
        <v>32</v>
      </c>
      <c r="M768" s="4">
        <v>2015</v>
      </c>
      <c r="N768" s="5">
        <v>769</v>
      </c>
      <c r="O768" s="5"/>
      <c r="P768" s="5">
        <v>305.63</v>
      </c>
      <c r="Q768" s="58">
        <f t="shared" si="33"/>
        <v>463.37</v>
      </c>
      <c r="R768" s="3" t="s">
        <v>36</v>
      </c>
      <c r="S768" s="4">
        <v>1</v>
      </c>
      <c r="T768" s="4">
        <v>1</v>
      </c>
      <c r="U768" s="4">
        <v>1</v>
      </c>
      <c r="V768" s="5">
        <v>769</v>
      </c>
      <c r="W768" s="58">
        <f t="shared" si="34"/>
        <v>187.43705697875473</v>
      </c>
    </row>
    <row r="769" spans="1:23">
      <c r="A769" s="3" t="s">
        <v>17</v>
      </c>
      <c r="B769" s="3" t="s">
        <v>18</v>
      </c>
      <c r="C769" s="3" t="s">
        <v>19</v>
      </c>
      <c r="D769" s="3" t="s">
        <v>20</v>
      </c>
      <c r="E769" s="3" t="s">
        <v>21</v>
      </c>
      <c r="F769" s="70" t="s">
        <v>487</v>
      </c>
      <c r="G769" s="3" t="s">
        <v>63</v>
      </c>
      <c r="H769" s="58" t="str">
        <f t="shared" si="35"/>
        <v>383</v>
      </c>
      <c r="I769" s="59">
        <f>_xlfn.XLOOKUP(H769,'A6.2-Rate Base RCND Plant'!C:C,'A6.2-Rate Base RCND Plant'!F:F,"ERROR")</f>
        <v>0.50413956378429226</v>
      </c>
      <c r="J769" s="3" t="s">
        <v>23</v>
      </c>
      <c r="K769" s="3" t="s">
        <v>24</v>
      </c>
      <c r="L769" s="3" t="s">
        <v>25</v>
      </c>
      <c r="M769" s="4">
        <v>1969</v>
      </c>
      <c r="N769" s="5">
        <v>2252</v>
      </c>
      <c r="O769" s="5"/>
      <c r="P769" s="5">
        <v>2252</v>
      </c>
      <c r="Q769" s="58">
        <f t="shared" si="33"/>
        <v>0</v>
      </c>
      <c r="R769" s="3" t="s">
        <v>64</v>
      </c>
      <c r="S769" s="4">
        <v>954</v>
      </c>
      <c r="T769" s="4">
        <v>83</v>
      </c>
      <c r="U769" s="4">
        <v>11.49</v>
      </c>
      <c r="V769" s="5">
        <v>25884.43</v>
      </c>
      <c r="W769" s="58">
        <f t="shared" si="34"/>
        <v>13049.365249005048</v>
      </c>
    </row>
    <row r="770" spans="1:23">
      <c r="A770" s="3" t="s">
        <v>17</v>
      </c>
      <c r="B770" s="3" t="s">
        <v>18</v>
      </c>
      <c r="C770" s="3" t="s">
        <v>19</v>
      </c>
      <c r="D770" s="3" t="s">
        <v>29</v>
      </c>
      <c r="E770" s="3" t="s">
        <v>21</v>
      </c>
      <c r="F770" s="70" t="s">
        <v>487</v>
      </c>
      <c r="G770" s="3" t="s">
        <v>60</v>
      </c>
      <c r="H770" s="58" t="str">
        <f t="shared" si="35"/>
        <v>394</v>
      </c>
      <c r="I770" s="59">
        <f>_xlfn.XLOOKUP(H770,'A6.2-Rate Base RCND Plant'!C:C,'A6.2-Rate Base RCND Plant'!F:F,"ERROR")</f>
        <v>0.34726061264282393</v>
      </c>
      <c r="J770" s="3" t="s">
        <v>23</v>
      </c>
      <c r="K770" s="3" t="s">
        <v>31</v>
      </c>
      <c r="L770" s="3" t="s">
        <v>32</v>
      </c>
      <c r="M770" s="4">
        <v>2005</v>
      </c>
      <c r="N770" s="5">
        <v>5979.99</v>
      </c>
      <c r="O770" s="5"/>
      <c r="P770" s="5">
        <v>5108.2700000000004</v>
      </c>
      <c r="Q770" s="58">
        <f t="shared" ref="Q770:Q833" si="36">N770-P770</f>
        <v>871.71999999999935</v>
      </c>
      <c r="R770" s="3" t="s">
        <v>36</v>
      </c>
      <c r="S770" s="4">
        <v>1</v>
      </c>
      <c r="T770" s="4">
        <v>1</v>
      </c>
      <c r="U770" s="4">
        <v>1</v>
      </c>
      <c r="V770" s="5">
        <v>5979.99</v>
      </c>
      <c r="W770" s="58">
        <f t="shared" ref="W770:W833" si="37">I770*V770</f>
        <v>2076.6149909979604</v>
      </c>
    </row>
    <row r="771" spans="1:23">
      <c r="A771" s="3" t="s">
        <v>17</v>
      </c>
      <c r="B771" s="3" t="s">
        <v>18</v>
      </c>
      <c r="C771" s="3" t="s">
        <v>19</v>
      </c>
      <c r="D771" s="3" t="s">
        <v>29</v>
      </c>
      <c r="E771" s="3" t="s">
        <v>21</v>
      </c>
      <c r="F771" s="70" t="s">
        <v>487</v>
      </c>
      <c r="G771" s="3" t="s">
        <v>60</v>
      </c>
      <c r="H771" s="58" t="str">
        <f t="shared" ref="H771:H834" si="38">MID(G771,2,3)</f>
        <v>394</v>
      </c>
      <c r="I771" s="59">
        <f>_xlfn.XLOOKUP(H771,'A6.2-Rate Base RCND Plant'!C:C,'A6.2-Rate Base RCND Plant'!F:F,"ERROR")</f>
        <v>0.34726061264282393</v>
      </c>
      <c r="J771" s="3" t="s">
        <v>23</v>
      </c>
      <c r="K771" s="3" t="s">
        <v>42</v>
      </c>
      <c r="L771" s="3" t="s">
        <v>91</v>
      </c>
      <c r="M771" s="4">
        <v>2009</v>
      </c>
      <c r="N771" s="5">
        <v>65985.25</v>
      </c>
      <c r="O771" s="5"/>
      <c r="P771" s="5">
        <v>43928.55</v>
      </c>
      <c r="Q771" s="58">
        <f t="shared" si="36"/>
        <v>22056.699999999997</v>
      </c>
      <c r="R771" s="3" t="s">
        <v>36</v>
      </c>
      <c r="S771" s="4">
        <v>1</v>
      </c>
      <c r="T771" s="4">
        <v>1</v>
      </c>
      <c r="U771" s="4">
        <v>1</v>
      </c>
      <c r="V771" s="5">
        <v>65985.25</v>
      </c>
      <c r="W771" s="58">
        <f t="shared" si="37"/>
        <v>22914.078340389897</v>
      </c>
    </row>
    <row r="772" spans="1:23">
      <c r="A772" s="3" t="s">
        <v>17</v>
      </c>
      <c r="B772" s="3" t="s">
        <v>18</v>
      </c>
      <c r="C772" s="3" t="s">
        <v>19</v>
      </c>
      <c r="D772" s="3" t="s">
        <v>29</v>
      </c>
      <c r="E772" s="3" t="s">
        <v>21</v>
      </c>
      <c r="F772" s="70" t="s">
        <v>487</v>
      </c>
      <c r="G772" s="3" t="s">
        <v>60</v>
      </c>
      <c r="H772" s="58" t="str">
        <f t="shared" si="38"/>
        <v>394</v>
      </c>
      <c r="I772" s="59">
        <f>_xlfn.XLOOKUP(H772,'A6.2-Rate Base RCND Plant'!C:C,'A6.2-Rate Base RCND Plant'!F:F,"ERROR")</f>
        <v>0.34726061264282393</v>
      </c>
      <c r="J772" s="3" t="s">
        <v>23</v>
      </c>
      <c r="K772" s="3" t="s">
        <v>58</v>
      </c>
      <c r="L772" s="3" t="s">
        <v>59</v>
      </c>
      <c r="M772" s="4">
        <v>2004</v>
      </c>
      <c r="N772" s="5">
        <v>1944.04</v>
      </c>
      <c r="O772" s="5"/>
      <c r="P772" s="5">
        <v>1687.94</v>
      </c>
      <c r="Q772" s="58">
        <f t="shared" si="36"/>
        <v>256.09999999999991</v>
      </c>
      <c r="R772" s="3" t="s">
        <v>36</v>
      </c>
      <c r="S772" s="4">
        <v>1</v>
      </c>
      <c r="T772" s="4">
        <v>1</v>
      </c>
      <c r="U772" s="4">
        <v>1</v>
      </c>
      <c r="V772" s="5">
        <v>1944.04</v>
      </c>
      <c r="W772" s="58">
        <f t="shared" si="37"/>
        <v>675.08852140215538</v>
      </c>
    </row>
    <row r="773" spans="1:23">
      <c r="A773" s="3" t="s">
        <v>17</v>
      </c>
      <c r="B773" s="3" t="s">
        <v>18</v>
      </c>
      <c r="C773" s="3" t="s">
        <v>19</v>
      </c>
      <c r="D773" s="3" t="s">
        <v>29</v>
      </c>
      <c r="E773" s="3" t="s">
        <v>21</v>
      </c>
      <c r="F773" s="70" t="s">
        <v>487</v>
      </c>
      <c r="G773" s="3" t="s">
        <v>60</v>
      </c>
      <c r="H773" s="58" t="str">
        <f t="shared" si="38"/>
        <v>394</v>
      </c>
      <c r="I773" s="59">
        <f>_xlfn.XLOOKUP(H773,'A6.2-Rate Base RCND Plant'!C:C,'A6.2-Rate Base RCND Plant'!F:F,"ERROR")</f>
        <v>0.34726061264282393</v>
      </c>
      <c r="J773" s="3" t="s">
        <v>23</v>
      </c>
      <c r="K773" s="3" t="s">
        <v>49</v>
      </c>
      <c r="L773" s="3" t="s">
        <v>50</v>
      </c>
      <c r="M773" s="4">
        <v>2007</v>
      </c>
      <c r="N773" s="5">
        <v>34816.29</v>
      </c>
      <c r="O773" s="5"/>
      <c r="P773" s="5">
        <v>25154.11</v>
      </c>
      <c r="Q773" s="58">
        <f t="shared" si="36"/>
        <v>9662.18</v>
      </c>
      <c r="R773" s="3" t="s">
        <v>36</v>
      </c>
      <c r="S773" s="4">
        <v>1</v>
      </c>
      <c r="T773" s="4">
        <v>1</v>
      </c>
      <c r="U773" s="4">
        <v>1</v>
      </c>
      <c r="V773" s="5">
        <v>34816.29</v>
      </c>
      <c r="W773" s="58">
        <f t="shared" si="37"/>
        <v>12090.326195350224</v>
      </c>
    </row>
    <row r="774" spans="1:23">
      <c r="A774" s="3" t="s">
        <v>17</v>
      </c>
      <c r="B774" s="3" t="s">
        <v>18</v>
      </c>
      <c r="C774" s="3" t="s">
        <v>19</v>
      </c>
      <c r="D774" s="3" t="s">
        <v>29</v>
      </c>
      <c r="E774" s="3" t="s">
        <v>21</v>
      </c>
      <c r="F774" s="70" t="s">
        <v>487</v>
      </c>
      <c r="G774" s="3" t="s">
        <v>57</v>
      </c>
      <c r="H774" s="58" t="str">
        <f t="shared" si="38"/>
        <v>396</v>
      </c>
      <c r="I774" s="59">
        <f>_xlfn.XLOOKUP(H774,'A6.2-Rate Base RCND Plant'!C:C,'A6.2-Rate Base RCND Plant'!F:F,"ERROR")</f>
        <v>0.54297473900690851</v>
      </c>
      <c r="J774" s="3" t="s">
        <v>23</v>
      </c>
      <c r="K774" s="3" t="s">
        <v>42</v>
      </c>
      <c r="L774" s="3" t="s">
        <v>91</v>
      </c>
      <c r="M774" s="4">
        <v>2001</v>
      </c>
      <c r="N774" s="5">
        <v>40218.65</v>
      </c>
      <c r="O774" s="5"/>
      <c r="P774" s="5">
        <v>40218.65</v>
      </c>
      <c r="Q774" s="58">
        <f t="shared" si="36"/>
        <v>0</v>
      </c>
      <c r="R774" s="3" t="s">
        <v>36</v>
      </c>
      <c r="S774" s="4">
        <v>1</v>
      </c>
      <c r="T774" s="4">
        <v>1</v>
      </c>
      <c r="U774" s="4">
        <v>1</v>
      </c>
      <c r="V774" s="5">
        <v>40218.65</v>
      </c>
      <c r="W774" s="58">
        <f t="shared" si="37"/>
        <v>21837.710986960203</v>
      </c>
    </row>
    <row r="775" spans="1:23">
      <c r="A775" s="3" t="s">
        <v>17</v>
      </c>
      <c r="B775" s="3" t="s">
        <v>18</v>
      </c>
      <c r="C775" s="3" t="s">
        <v>19</v>
      </c>
      <c r="D775" s="3" t="s">
        <v>29</v>
      </c>
      <c r="E775" s="3" t="s">
        <v>21</v>
      </c>
      <c r="F775" s="70" t="s">
        <v>487</v>
      </c>
      <c r="G775" s="3" t="s">
        <v>60</v>
      </c>
      <c r="H775" s="58" t="str">
        <f t="shared" si="38"/>
        <v>394</v>
      </c>
      <c r="I775" s="59">
        <f>_xlfn.XLOOKUP(H775,'A6.2-Rate Base RCND Plant'!C:C,'A6.2-Rate Base RCND Plant'!F:F,"ERROR")</f>
        <v>0.34726061264282393</v>
      </c>
      <c r="J775" s="3" t="s">
        <v>23</v>
      </c>
      <c r="K775" s="3" t="s">
        <v>49</v>
      </c>
      <c r="L775" s="3" t="s">
        <v>50</v>
      </c>
      <c r="M775" s="4">
        <v>2006</v>
      </c>
      <c r="N775" s="5">
        <v>37874.019999999997</v>
      </c>
      <c r="O775" s="5"/>
      <c r="P775" s="5">
        <v>28987.119999999999</v>
      </c>
      <c r="Q775" s="58">
        <f t="shared" si="36"/>
        <v>8886.8999999999978</v>
      </c>
      <c r="R775" s="3" t="s">
        <v>36</v>
      </c>
      <c r="S775" s="4">
        <v>1</v>
      </c>
      <c r="T775" s="4">
        <v>1</v>
      </c>
      <c r="U775" s="4">
        <v>1</v>
      </c>
      <c r="V775" s="5">
        <v>37874.019999999997</v>
      </c>
      <c r="W775" s="58">
        <f t="shared" si="37"/>
        <v>13152.155388446565</v>
      </c>
    </row>
    <row r="776" spans="1:23">
      <c r="A776" s="3" t="s">
        <v>17</v>
      </c>
      <c r="B776" s="3" t="s">
        <v>18</v>
      </c>
      <c r="C776" s="3" t="s">
        <v>19</v>
      </c>
      <c r="D776" s="3" t="s">
        <v>29</v>
      </c>
      <c r="E776" s="3" t="s">
        <v>21</v>
      </c>
      <c r="F776" s="70" t="s">
        <v>487</v>
      </c>
      <c r="G776" s="3" t="s">
        <v>57</v>
      </c>
      <c r="H776" s="58" t="str">
        <f t="shared" si="38"/>
        <v>396</v>
      </c>
      <c r="I776" s="59">
        <f>_xlfn.XLOOKUP(H776,'A6.2-Rate Base RCND Plant'!C:C,'A6.2-Rate Base RCND Plant'!F:F,"ERROR")</f>
        <v>0.54297473900690851</v>
      </c>
      <c r="J776" s="3" t="s">
        <v>23</v>
      </c>
      <c r="K776" s="3" t="s">
        <v>49</v>
      </c>
      <c r="L776" s="3" t="s">
        <v>50</v>
      </c>
      <c r="M776" s="4">
        <v>2011</v>
      </c>
      <c r="N776" s="5">
        <v>925.23</v>
      </c>
      <c r="O776" s="5"/>
      <c r="P776" s="5">
        <v>899.64</v>
      </c>
      <c r="Q776" s="58">
        <f t="shared" si="36"/>
        <v>25.590000000000032</v>
      </c>
      <c r="R776" s="3" t="s">
        <v>36</v>
      </c>
      <c r="S776" s="4">
        <v>1</v>
      </c>
      <c r="T776" s="4">
        <v>1</v>
      </c>
      <c r="U776" s="4">
        <v>1</v>
      </c>
      <c r="V776" s="5">
        <v>925.23</v>
      </c>
      <c r="W776" s="58">
        <f t="shared" si="37"/>
        <v>502.37651777136199</v>
      </c>
    </row>
    <row r="777" spans="1:23">
      <c r="A777" s="3" t="s">
        <v>17</v>
      </c>
      <c r="B777" s="3" t="s">
        <v>18</v>
      </c>
      <c r="C777" s="3" t="s">
        <v>19</v>
      </c>
      <c r="D777" s="3" t="s">
        <v>29</v>
      </c>
      <c r="E777" s="3" t="s">
        <v>21</v>
      </c>
      <c r="F777" s="70" t="s">
        <v>487</v>
      </c>
      <c r="G777" s="3" t="s">
        <v>30</v>
      </c>
      <c r="H777" s="58" t="str">
        <f t="shared" si="38"/>
        <v>390</v>
      </c>
      <c r="I777" s="59">
        <f>_xlfn.XLOOKUP(H777,'A6.2-Rate Base RCND Plant'!C:C,'A6.2-Rate Base RCND Plant'!F:F,"ERROR")</f>
        <v>0.24904501540006124</v>
      </c>
      <c r="J777" s="3" t="s">
        <v>23</v>
      </c>
      <c r="K777" s="3" t="s">
        <v>42</v>
      </c>
      <c r="L777" s="3" t="s">
        <v>43</v>
      </c>
      <c r="M777" s="4">
        <v>2000</v>
      </c>
      <c r="N777" s="5">
        <v>56922.2</v>
      </c>
      <c r="O777" s="5"/>
      <c r="P777" s="5">
        <v>56921.7</v>
      </c>
      <c r="Q777" s="58">
        <f t="shared" si="36"/>
        <v>0.5</v>
      </c>
      <c r="R777" s="3" t="s">
        <v>33</v>
      </c>
      <c r="S777" s="4">
        <v>675</v>
      </c>
      <c r="T777" s="4">
        <v>305.75</v>
      </c>
      <c r="U777" s="4">
        <v>2.21</v>
      </c>
      <c r="V777" s="5">
        <v>125666.35</v>
      </c>
      <c r="W777" s="58">
        <f t="shared" si="37"/>
        <v>31296.578071019489</v>
      </c>
    </row>
    <row r="778" spans="1:23">
      <c r="A778" s="3" t="s">
        <v>17</v>
      </c>
      <c r="B778" s="3" t="s">
        <v>18</v>
      </c>
      <c r="C778" s="3" t="s">
        <v>19</v>
      </c>
      <c r="D778" s="3" t="s">
        <v>29</v>
      </c>
      <c r="E778" s="3" t="s">
        <v>21</v>
      </c>
      <c r="F778" s="70" t="s">
        <v>487</v>
      </c>
      <c r="G778" s="3" t="s">
        <v>30</v>
      </c>
      <c r="H778" s="58" t="str">
        <f t="shared" si="38"/>
        <v>390</v>
      </c>
      <c r="I778" s="59">
        <f>_xlfn.XLOOKUP(H778,'A6.2-Rate Base RCND Plant'!C:C,'A6.2-Rate Base RCND Plant'!F:F,"ERROR")</f>
        <v>0.24904501540006124</v>
      </c>
      <c r="J778" s="3" t="s">
        <v>23</v>
      </c>
      <c r="K778" s="3" t="s">
        <v>42</v>
      </c>
      <c r="L778" s="3" t="s">
        <v>43</v>
      </c>
      <c r="M778" s="4">
        <v>1999</v>
      </c>
      <c r="N778" s="5">
        <v>4414.21</v>
      </c>
      <c r="O778" s="5"/>
      <c r="P778" s="5">
        <v>4414.2</v>
      </c>
      <c r="Q778" s="58">
        <f t="shared" si="36"/>
        <v>1.0000000000218279E-2</v>
      </c>
      <c r="R778" s="3" t="s">
        <v>33</v>
      </c>
      <c r="S778" s="4">
        <v>675</v>
      </c>
      <c r="T778" s="4">
        <v>293.75</v>
      </c>
      <c r="U778" s="4">
        <v>2.2999999999999998</v>
      </c>
      <c r="V778" s="5">
        <v>10143.290000000001</v>
      </c>
      <c r="W778" s="58">
        <f t="shared" si="37"/>
        <v>2526.1358142572876</v>
      </c>
    </row>
    <row r="779" spans="1:23">
      <c r="A779" s="3" t="s">
        <v>17</v>
      </c>
      <c r="B779" s="3" t="s">
        <v>18</v>
      </c>
      <c r="C779" s="3" t="s">
        <v>19</v>
      </c>
      <c r="D779" s="3" t="s">
        <v>29</v>
      </c>
      <c r="E779" s="3" t="s">
        <v>21</v>
      </c>
      <c r="F779" s="70" t="s">
        <v>487</v>
      </c>
      <c r="G779" s="3" t="s">
        <v>70</v>
      </c>
      <c r="H779" s="58" t="str">
        <f t="shared" si="38"/>
        <v>391</v>
      </c>
      <c r="I779" s="59">
        <f>_xlfn.XLOOKUP(H779,'A6.2-Rate Base RCND Plant'!C:C,'A6.2-Rate Base RCND Plant'!F:F,"ERROR")</f>
        <v>0.55164661503469203</v>
      </c>
      <c r="J779" s="3" t="s">
        <v>71</v>
      </c>
      <c r="K779" s="3" t="s">
        <v>31</v>
      </c>
      <c r="L779" s="3" t="s">
        <v>32</v>
      </c>
      <c r="M779" s="4">
        <v>2007</v>
      </c>
      <c r="N779" s="5">
        <v>2019.43</v>
      </c>
      <c r="O779" s="5"/>
      <c r="P779" s="5">
        <v>1970.33</v>
      </c>
      <c r="Q779" s="58">
        <f t="shared" si="36"/>
        <v>49.100000000000136</v>
      </c>
      <c r="R779" s="3" t="s">
        <v>36</v>
      </c>
      <c r="S779" s="4">
        <v>1</v>
      </c>
      <c r="T779" s="4">
        <v>1</v>
      </c>
      <c r="U779" s="4">
        <v>1</v>
      </c>
      <c r="V779" s="5">
        <v>2019.43</v>
      </c>
      <c r="W779" s="58">
        <f t="shared" si="37"/>
        <v>1114.0117237995082</v>
      </c>
    </row>
    <row r="780" spans="1:23">
      <c r="A780" s="3" t="s">
        <v>17</v>
      </c>
      <c r="B780" s="3" t="s">
        <v>18</v>
      </c>
      <c r="C780" s="3" t="s">
        <v>19</v>
      </c>
      <c r="D780" s="3" t="s">
        <v>29</v>
      </c>
      <c r="E780" s="3" t="s">
        <v>21</v>
      </c>
      <c r="F780" s="70" t="s">
        <v>487</v>
      </c>
      <c r="G780" s="3" t="s">
        <v>70</v>
      </c>
      <c r="H780" s="58" t="str">
        <f t="shared" si="38"/>
        <v>391</v>
      </c>
      <c r="I780" s="59">
        <f>_xlfn.XLOOKUP(H780,'A6.2-Rate Base RCND Plant'!C:C,'A6.2-Rate Base RCND Plant'!F:F,"ERROR")</f>
        <v>0.55164661503469203</v>
      </c>
      <c r="J780" s="3" t="s">
        <v>71</v>
      </c>
      <c r="K780" s="3" t="s">
        <v>58</v>
      </c>
      <c r="L780" s="3" t="s">
        <v>59</v>
      </c>
      <c r="M780" s="4">
        <v>2009</v>
      </c>
      <c r="N780" s="5">
        <v>5307.7</v>
      </c>
      <c r="O780" s="5"/>
      <c r="P780" s="5">
        <v>5510.59</v>
      </c>
      <c r="Q780" s="58">
        <f t="shared" si="36"/>
        <v>-202.89000000000033</v>
      </c>
      <c r="R780" s="3" t="s">
        <v>36</v>
      </c>
      <c r="S780" s="4">
        <v>1</v>
      </c>
      <c r="T780" s="4">
        <v>1</v>
      </c>
      <c r="U780" s="4">
        <v>1</v>
      </c>
      <c r="V780" s="5">
        <v>5307.7</v>
      </c>
      <c r="W780" s="58">
        <f t="shared" si="37"/>
        <v>2927.974738619635</v>
      </c>
    </row>
    <row r="781" spans="1:23">
      <c r="A781" s="3" t="s">
        <v>17</v>
      </c>
      <c r="B781" s="3" t="s">
        <v>18</v>
      </c>
      <c r="C781" s="3" t="s">
        <v>19</v>
      </c>
      <c r="D781" s="3" t="s">
        <v>29</v>
      </c>
      <c r="E781" s="3" t="s">
        <v>21</v>
      </c>
      <c r="F781" s="70" t="s">
        <v>487</v>
      </c>
      <c r="G781" s="3" t="s">
        <v>41</v>
      </c>
      <c r="H781" s="58" t="str">
        <f t="shared" si="38"/>
        <v>397</v>
      </c>
      <c r="I781" s="59">
        <f>_xlfn.XLOOKUP(H781,'A6.2-Rate Base RCND Plant'!C:C,'A6.2-Rate Base RCND Plant'!F:F,"ERROR")</f>
        <v>0.45288665983949944</v>
      </c>
      <c r="J781" s="3" t="s">
        <v>23</v>
      </c>
      <c r="K781" s="3" t="s">
        <v>89</v>
      </c>
      <c r="L781" s="3" t="s">
        <v>90</v>
      </c>
      <c r="M781" s="4">
        <v>2014</v>
      </c>
      <c r="N781" s="5">
        <v>17611.45</v>
      </c>
      <c r="O781" s="5"/>
      <c r="P781" s="5">
        <v>14247.65</v>
      </c>
      <c r="Q781" s="58">
        <f t="shared" si="36"/>
        <v>3363.8000000000011</v>
      </c>
      <c r="R781" s="3" t="s">
        <v>36</v>
      </c>
      <c r="S781" s="4">
        <v>1</v>
      </c>
      <c r="T781" s="4">
        <v>1</v>
      </c>
      <c r="U781" s="4">
        <v>1</v>
      </c>
      <c r="V781" s="5">
        <v>17611.45</v>
      </c>
      <c r="W781" s="58">
        <f t="shared" si="37"/>
        <v>7975.9907654303524</v>
      </c>
    </row>
    <row r="782" spans="1:23">
      <c r="A782" s="3" t="s">
        <v>17</v>
      </c>
      <c r="B782" s="3" t="s">
        <v>18</v>
      </c>
      <c r="C782" s="3" t="s">
        <v>19</v>
      </c>
      <c r="D782" s="3" t="s">
        <v>29</v>
      </c>
      <c r="E782" s="3" t="s">
        <v>21</v>
      </c>
      <c r="F782" s="70" t="s">
        <v>487</v>
      </c>
      <c r="G782" s="3" t="s">
        <v>41</v>
      </c>
      <c r="H782" s="58" t="str">
        <f t="shared" si="38"/>
        <v>397</v>
      </c>
      <c r="I782" s="59">
        <f>_xlfn.XLOOKUP(H782,'A6.2-Rate Base RCND Plant'!C:C,'A6.2-Rate Base RCND Plant'!F:F,"ERROR")</f>
        <v>0.45288665983949944</v>
      </c>
      <c r="J782" s="3" t="s">
        <v>23</v>
      </c>
      <c r="K782" s="3" t="s">
        <v>110</v>
      </c>
      <c r="L782" s="3" t="s">
        <v>111</v>
      </c>
      <c r="M782" s="4">
        <v>2015</v>
      </c>
      <c r="N782" s="5">
        <v>64662.79</v>
      </c>
      <c r="O782" s="5"/>
      <c r="P782" s="5">
        <v>48071.32</v>
      </c>
      <c r="Q782" s="58">
        <f t="shared" si="36"/>
        <v>16591.47</v>
      </c>
      <c r="R782" s="3" t="s">
        <v>36</v>
      </c>
      <c r="S782" s="4">
        <v>1</v>
      </c>
      <c r="T782" s="4">
        <v>1</v>
      </c>
      <c r="U782" s="4">
        <v>1</v>
      </c>
      <c r="V782" s="5">
        <v>64662.79</v>
      </c>
      <c r="W782" s="58">
        <f t="shared" si="37"/>
        <v>29284.914979002988</v>
      </c>
    </row>
    <row r="783" spans="1:23">
      <c r="A783" s="3" t="s">
        <v>17</v>
      </c>
      <c r="B783" s="3" t="s">
        <v>18</v>
      </c>
      <c r="C783" s="3" t="s">
        <v>19</v>
      </c>
      <c r="D783" s="3" t="s">
        <v>29</v>
      </c>
      <c r="E783" s="3" t="s">
        <v>21</v>
      </c>
      <c r="F783" s="70" t="s">
        <v>487</v>
      </c>
      <c r="G783" s="3" t="s">
        <v>60</v>
      </c>
      <c r="H783" s="58" t="str">
        <f t="shared" si="38"/>
        <v>394</v>
      </c>
      <c r="I783" s="59">
        <f>_xlfn.XLOOKUP(H783,'A6.2-Rate Base RCND Plant'!C:C,'A6.2-Rate Base RCND Plant'!F:F,"ERROR")</f>
        <v>0.34726061264282393</v>
      </c>
      <c r="J783" s="3" t="s">
        <v>23</v>
      </c>
      <c r="K783" s="3" t="s">
        <v>89</v>
      </c>
      <c r="L783" s="3" t="s">
        <v>90</v>
      </c>
      <c r="M783" s="4">
        <v>2006</v>
      </c>
      <c r="N783" s="5">
        <v>14051.68</v>
      </c>
      <c r="O783" s="5"/>
      <c r="P783" s="5">
        <v>8487.91</v>
      </c>
      <c r="Q783" s="58">
        <f t="shared" si="36"/>
        <v>5563.77</v>
      </c>
      <c r="R783" s="3" t="s">
        <v>36</v>
      </c>
      <c r="S783" s="4">
        <v>1</v>
      </c>
      <c r="T783" s="4">
        <v>1</v>
      </c>
      <c r="U783" s="4">
        <v>1</v>
      </c>
      <c r="V783" s="5">
        <v>14051.68</v>
      </c>
      <c r="W783" s="58">
        <f t="shared" si="37"/>
        <v>4879.5950054609166</v>
      </c>
    </row>
    <row r="784" spans="1:23">
      <c r="A784" s="3" t="s">
        <v>17</v>
      </c>
      <c r="B784" s="3" t="s">
        <v>18</v>
      </c>
      <c r="C784" s="3" t="s">
        <v>19</v>
      </c>
      <c r="D784" s="3" t="s">
        <v>29</v>
      </c>
      <c r="E784" s="3" t="s">
        <v>21</v>
      </c>
      <c r="F784" s="70" t="s">
        <v>487</v>
      </c>
      <c r="G784" s="3" t="s">
        <v>70</v>
      </c>
      <c r="H784" s="58" t="str">
        <f t="shared" si="38"/>
        <v>391</v>
      </c>
      <c r="I784" s="59">
        <f>_xlfn.XLOOKUP(H784,'A6.2-Rate Base RCND Plant'!C:C,'A6.2-Rate Base RCND Plant'!F:F,"ERROR")</f>
        <v>0.55164661503469203</v>
      </c>
      <c r="J784" s="3" t="s">
        <v>71</v>
      </c>
      <c r="K784" s="3" t="s">
        <v>49</v>
      </c>
      <c r="L784" s="3" t="s">
        <v>50</v>
      </c>
      <c r="M784" s="4">
        <v>2011</v>
      </c>
      <c r="N784" s="5">
        <v>6472.75</v>
      </c>
      <c r="O784" s="5"/>
      <c r="P784" s="5">
        <v>1365.18</v>
      </c>
      <c r="Q784" s="58">
        <f t="shared" si="36"/>
        <v>5107.57</v>
      </c>
      <c r="R784" s="3" t="s">
        <v>36</v>
      </c>
      <c r="S784" s="4">
        <v>1</v>
      </c>
      <c r="T784" s="4">
        <v>1</v>
      </c>
      <c r="U784" s="4">
        <v>1</v>
      </c>
      <c r="V784" s="5">
        <v>6472.75</v>
      </c>
      <c r="W784" s="58">
        <f t="shared" si="37"/>
        <v>3570.6706274658027</v>
      </c>
    </row>
    <row r="785" spans="1:23">
      <c r="A785" s="3" t="s">
        <v>17</v>
      </c>
      <c r="B785" s="3" t="s">
        <v>18</v>
      </c>
      <c r="C785" s="3" t="s">
        <v>19</v>
      </c>
      <c r="D785" s="3" t="s">
        <v>29</v>
      </c>
      <c r="E785" s="3" t="s">
        <v>21</v>
      </c>
      <c r="F785" s="70" t="s">
        <v>487</v>
      </c>
      <c r="G785" s="3" t="s">
        <v>70</v>
      </c>
      <c r="H785" s="58" t="str">
        <f t="shared" si="38"/>
        <v>391</v>
      </c>
      <c r="I785" s="59">
        <f>_xlfn.XLOOKUP(H785,'A6.2-Rate Base RCND Plant'!C:C,'A6.2-Rate Base RCND Plant'!F:F,"ERROR")</f>
        <v>0.55164661503469203</v>
      </c>
      <c r="J785" s="3" t="s">
        <v>71</v>
      </c>
      <c r="K785" s="3" t="s">
        <v>42</v>
      </c>
      <c r="L785" s="3" t="s">
        <v>43</v>
      </c>
      <c r="M785" s="4">
        <v>2011</v>
      </c>
      <c r="N785" s="5">
        <v>1860.56</v>
      </c>
      <c r="O785" s="5"/>
      <c r="P785" s="5">
        <v>1839.36</v>
      </c>
      <c r="Q785" s="58">
        <f t="shared" si="36"/>
        <v>21.200000000000045</v>
      </c>
      <c r="R785" s="3" t="s">
        <v>36</v>
      </c>
      <c r="S785" s="4">
        <v>1</v>
      </c>
      <c r="T785" s="4">
        <v>1</v>
      </c>
      <c r="U785" s="4">
        <v>1</v>
      </c>
      <c r="V785" s="5">
        <v>1860.56</v>
      </c>
      <c r="W785" s="58">
        <f t="shared" si="37"/>
        <v>1026.3716260689466</v>
      </c>
    </row>
    <row r="786" spans="1:23">
      <c r="A786" s="3" t="s">
        <v>17</v>
      </c>
      <c r="B786" s="3" t="s">
        <v>18</v>
      </c>
      <c r="C786" s="3" t="s">
        <v>19</v>
      </c>
      <c r="D786" s="3" t="s">
        <v>29</v>
      </c>
      <c r="E786" s="3" t="s">
        <v>21</v>
      </c>
      <c r="F786" s="70" t="s">
        <v>487</v>
      </c>
      <c r="G786" s="3" t="s">
        <v>70</v>
      </c>
      <c r="H786" s="58" t="str">
        <f t="shared" si="38"/>
        <v>391</v>
      </c>
      <c r="I786" s="59">
        <f>_xlfn.XLOOKUP(H786,'A6.2-Rate Base RCND Plant'!C:C,'A6.2-Rate Base RCND Plant'!F:F,"ERROR")</f>
        <v>0.55164661503469203</v>
      </c>
      <c r="J786" s="3" t="s">
        <v>71</v>
      </c>
      <c r="K786" s="3" t="s">
        <v>37</v>
      </c>
      <c r="L786" s="3" t="s">
        <v>38</v>
      </c>
      <c r="M786" s="4">
        <v>2013</v>
      </c>
      <c r="N786" s="5">
        <v>4808.9399999999996</v>
      </c>
      <c r="O786" s="5"/>
      <c r="P786" s="5">
        <v>3955.89</v>
      </c>
      <c r="Q786" s="58">
        <f t="shared" si="36"/>
        <v>853.04999999999973</v>
      </c>
      <c r="R786" s="3" t="s">
        <v>36</v>
      </c>
      <c r="S786" s="4">
        <v>1</v>
      </c>
      <c r="T786" s="4">
        <v>1</v>
      </c>
      <c r="U786" s="4">
        <v>1</v>
      </c>
      <c r="V786" s="5">
        <v>4808.9399999999996</v>
      </c>
      <c r="W786" s="58">
        <f t="shared" si="37"/>
        <v>2652.8354729049315</v>
      </c>
    </row>
    <row r="787" spans="1:23">
      <c r="A787" s="3" t="s">
        <v>17</v>
      </c>
      <c r="B787" s="3" t="s">
        <v>18</v>
      </c>
      <c r="C787" s="3" t="s">
        <v>19</v>
      </c>
      <c r="D787" s="3" t="s">
        <v>29</v>
      </c>
      <c r="E787" s="3" t="s">
        <v>21</v>
      </c>
      <c r="F787" s="70" t="s">
        <v>487</v>
      </c>
      <c r="G787" s="3" t="s">
        <v>60</v>
      </c>
      <c r="H787" s="58" t="str">
        <f t="shared" si="38"/>
        <v>394</v>
      </c>
      <c r="I787" s="59">
        <f>_xlfn.XLOOKUP(H787,'A6.2-Rate Base RCND Plant'!C:C,'A6.2-Rate Base RCND Plant'!F:F,"ERROR")</f>
        <v>0.34726061264282393</v>
      </c>
      <c r="J787" s="3" t="s">
        <v>23</v>
      </c>
      <c r="K787" s="3" t="s">
        <v>37</v>
      </c>
      <c r="L787" s="3" t="s">
        <v>38</v>
      </c>
      <c r="M787" s="4">
        <v>2010</v>
      </c>
      <c r="N787" s="5">
        <v>4745.43</v>
      </c>
      <c r="O787" s="5"/>
      <c r="P787" s="5">
        <v>3129.53</v>
      </c>
      <c r="Q787" s="58">
        <f t="shared" si="36"/>
        <v>1615.9</v>
      </c>
      <c r="R787" s="3" t="s">
        <v>36</v>
      </c>
      <c r="S787" s="4">
        <v>1</v>
      </c>
      <c r="T787" s="4">
        <v>1</v>
      </c>
      <c r="U787" s="4">
        <v>1</v>
      </c>
      <c r="V787" s="5">
        <v>4745.43</v>
      </c>
      <c r="W787" s="58">
        <f t="shared" si="37"/>
        <v>1647.900929053636</v>
      </c>
    </row>
    <row r="788" spans="1:23">
      <c r="A788" s="3" t="s">
        <v>17</v>
      </c>
      <c r="B788" s="3" t="s">
        <v>18</v>
      </c>
      <c r="C788" s="3" t="s">
        <v>19</v>
      </c>
      <c r="D788" s="3" t="s">
        <v>29</v>
      </c>
      <c r="E788" s="3" t="s">
        <v>21</v>
      </c>
      <c r="F788" s="70" t="s">
        <v>487</v>
      </c>
      <c r="G788" s="3" t="s">
        <v>82</v>
      </c>
      <c r="H788" s="58" t="str">
        <f t="shared" si="38"/>
        <v>393</v>
      </c>
      <c r="I788" s="59">
        <f>_xlfn.XLOOKUP(H788,'A6.2-Rate Base RCND Plant'!C:C,'A6.2-Rate Base RCND Plant'!F:F,"ERROR")</f>
        <v>0.47174007972370507</v>
      </c>
      <c r="J788" s="3" t="s">
        <v>23</v>
      </c>
      <c r="K788" s="3" t="s">
        <v>49</v>
      </c>
      <c r="L788" s="3" t="s">
        <v>50</v>
      </c>
      <c r="M788" s="4">
        <v>2009</v>
      </c>
      <c r="N788" s="5">
        <v>3996.27</v>
      </c>
      <c r="O788" s="5"/>
      <c r="P788" s="5">
        <v>1626.19</v>
      </c>
      <c r="Q788" s="58">
        <f t="shared" si="36"/>
        <v>2370.08</v>
      </c>
      <c r="R788" s="3" t="s">
        <v>36</v>
      </c>
      <c r="S788" s="4">
        <v>1</v>
      </c>
      <c r="T788" s="4">
        <v>1</v>
      </c>
      <c r="U788" s="4">
        <v>1</v>
      </c>
      <c r="V788" s="5">
        <v>3996.27</v>
      </c>
      <c r="W788" s="58">
        <f t="shared" si="37"/>
        <v>1885.2007283974508</v>
      </c>
    </row>
    <row r="789" spans="1:23">
      <c r="A789" s="3" t="s">
        <v>17</v>
      </c>
      <c r="B789" s="3" t="s">
        <v>18</v>
      </c>
      <c r="C789" s="3" t="s">
        <v>19</v>
      </c>
      <c r="D789" s="3" t="s">
        <v>29</v>
      </c>
      <c r="E789" s="3" t="s">
        <v>21</v>
      </c>
      <c r="F789" s="70" t="s">
        <v>487</v>
      </c>
      <c r="G789" s="3" t="s">
        <v>60</v>
      </c>
      <c r="H789" s="58" t="str">
        <f t="shared" si="38"/>
        <v>394</v>
      </c>
      <c r="I789" s="59">
        <f>_xlfn.XLOOKUP(H789,'A6.2-Rate Base RCND Plant'!C:C,'A6.2-Rate Base RCND Plant'!F:F,"ERROR")</f>
        <v>0.34726061264282393</v>
      </c>
      <c r="J789" s="3" t="s">
        <v>23</v>
      </c>
      <c r="K789" s="3" t="s">
        <v>31</v>
      </c>
      <c r="L789" s="3" t="s">
        <v>32</v>
      </c>
      <c r="M789" s="4">
        <v>2011</v>
      </c>
      <c r="N789" s="5">
        <v>34733.9</v>
      </c>
      <c r="O789" s="5"/>
      <c r="P789" s="5">
        <v>21470.720000000001</v>
      </c>
      <c r="Q789" s="58">
        <f t="shared" si="36"/>
        <v>13263.18</v>
      </c>
      <c r="R789" s="3" t="s">
        <v>36</v>
      </c>
      <c r="S789" s="4">
        <v>1</v>
      </c>
      <c r="T789" s="4">
        <v>1</v>
      </c>
      <c r="U789" s="4">
        <v>1</v>
      </c>
      <c r="V789" s="5">
        <v>34733.9</v>
      </c>
      <c r="W789" s="58">
        <f t="shared" si="37"/>
        <v>12061.715393474582</v>
      </c>
    </row>
    <row r="790" spans="1:23">
      <c r="A790" s="3" t="s">
        <v>17</v>
      </c>
      <c r="B790" s="3" t="s">
        <v>18</v>
      </c>
      <c r="C790" s="3" t="s">
        <v>19</v>
      </c>
      <c r="D790" s="3" t="s">
        <v>29</v>
      </c>
      <c r="E790" s="3" t="s">
        <v>21</v>
      </c>
      <c r="F790" s="70" t="s">
        <v>487</v>
      </c>
      <c r="G790" s="3" t="s">
        <v>60</v>
      </c>
      <c r="H790" s="58" t="str">
        <f t="shared" si="38"/>
        <v>394</v>
      </c>
      <c r="I790" s="59">
        <f>_xlfn.XLOOKUP(H790,'A6.2-Rate Base RCND Plant'!C:C,'A6.2-Rate Base RCND Plant'!F:F,"ERROR")</f>
        <v>0.34726061264282393</v>
      </c>
      <c r="J790" s="3" t="s">
        <v>23</v>
      </c>
      <c r="K790" s="3" t="s">
        <v>58</v>
      </c>
      <c r="L790" s="3" t="s">
        <v>59</v>
      </c>
      <c r="M790" s="4">
        <v>2011</v>
      </c>
      <c r="N790" s="5">
        <v>8712.48</v>
      </c>
      <c r="O790" s="5"/>
      <c r="P790" s="5">
        <v>5069.0200000000004</v>
      </c>
      <c r="Q790" s="58">
        <f t="shared" si="36"/>
        <v>3643.4599999999991</v>
      </c>
      <c r="R790" s="3" t="s">
        <v>36</v>
      </c>
      <c r="S790" s="4">
        <v>1</v>
      </c>
      <c r="T790" s="4">
        <v>1</v>
      </c>
      <c r="U790" s="4">
        <v>1</v>
      </c>
      <c r="V790" s="5">
        <v>8712.48</v>
      </c>
      <c r="W790" s="58">
        <f t="shared" si="37"/>
        <v>3025.5011424383506</v>
      </c>
    </row>
    <row r="791" spans="1:23">
      <c r="A791" s="3" t="s">
        <v>17</v>
      </c>
      <c r="B791" s="3" t="s">
        <v>18</v>
      </c>
      <c r="C791" s="3" t="s">
        <v>19</v>
      </c>
      <c r="D791" s="3" t="s">
        <v>29</v>
      </c>
      <c r="E791" s="3" t="s">
        <v>21</v>
      </c>
      <c r="F791" s="70" t="s">
        <v>487</v>
      </c>
      <c r="G791" s="3" t="s">
        <v>60</v>
      </c>
      <c r="H791" s="58" t="str">
        <f t="shared" si="38"/>
        <v>394</v>
      </c>
      <c r="I791" s="59">
        <f>_xlfn.XLOOKUP(H791,'A6.2-Rate Base RCND Plant'!C:C,'A6.2-Rate Base RCND Plant'!F:F,"ERROR")</f>
        <v>0.34726061264282393</v>
      </c>
      <c r="J791" s="3" t="s">
        <v>23</v>
      </c>
      <c r="K791" s="3" t="s">
        <v>42</v>
      </c>
      <c r="L791" s="3" t="s">
        <v>91</v>
      </c>
      <c r="M791" s="4">
        <v>2014</v>
      </c>
      <c r="N791" s="5">
        <v>25100.07</v>
      </c>
      <c r="O791" s="5"/>
      <c r="P791" s="5">
        <v>11758.08</v>
      </c>
      <c r="Q791" s="58">
        <f t="shared" si="36"/>
        <v>13341.99</v>
      </c>
      <c r="R791" s="3" t="s">
        <v>36</v>
      </c>
      <c r="S791" s="4">
        <v>1</v>
      </c>
      <c r="T791" s="4">
        <v>1</v>
      </c>
      <c r="U791" s="4">
        <v>1</v>
      </c>
      <c r="V791" s="5">
        <v>25100.07</v>
      </c>
      <c r="W791" s="58">
        <f t="shared" si="37"/>
        <v>8716.2656855777659</v>
      </c>
    </row>
    <row r="792" spans="1:23">
      <c r="A792" s="3" t="s">
        <v>17</v>
      </c>
      <c r="B792" s="3" t="s">
        <v>18</v>
      </c>
      <c r="C792" s="3" t="s">
        <v>19</v>
      </c>
      <c r="D792" s="3" t="s">
        <v>29</v>
      </c>
      <c r="E792" s="3" t="s">
        <v>21</v>
      </c>
      <c r="F792" s="70" t="s">
        <v>487</v>
      </c>
      <c r="G792" s="3" t="s">
        <v>60</v>
      </c>
      <c r="H792" s="58" t="str">
        <f t="shared" si="38"/>
        <v>394</v>
      </c>
      <c r="I792" s="59">
        <f>_xlfn.XLOOKUP(H792,'A6.2-Rate Base RCND Plant'!C:C,'A6.2-Rate Base RCND Plant'!F:F,"ERROR")</f>
        <v>0.34726061264282393</v>
      </c>
      <c r="J792" s="3" t="s">
        <v>23</v>
      </c>
      <c r="K792" s="3" t="s">
        <v>37</v>
      </c>
      <c r="L792" s="3" t="s">
        <v>38</v>
      </c>
      <c r="M792" s="4">
        <v>2004</v>
      </c>
      <c r="N792" s="5">
        <v>2572.02</v>
      </c>
      <c r="O792" s="5"/>
      <c r="P792" s="5">
        <v>2294.96</v>
      </c>
      <c r="Q792" s="58">
        <f t="shared" si="36"/>
        <v>277.05999999999995</v>
      </c>
      <c r="R792" s="3" t="s">
        <v>36</v>
      </c>
      <c r="S792" s="4">
        <v>1</v>
      </c>
      <c r="T792" s="4">
        <v>1</v>
      </c>
      <c r="U792" s="4">
        <v>1</v>
      </c>
      <c r="V792" s="5">
        <v>2572.02</v>
      </c>
      <c r="W792" s="58">
        <f t="shared" si="37"/>
        <v>893.16124092959603</v>
      </c>
    </row>
    <row r="793" spans="1:23">
      <c r="A793" s="3" t="s">
        <v>17</v>
      </c>
      <c r="B793" s="3" t="s">
        <v>18</v>
      </c>
      <c r="C793" s="3" t="s">
        <v>19</v>
      </c>
      <c r="D793" s="3" t="s">
        <v>29</v>
      </c>
      <c r="E793" s="3" t="s">
        <v>21</v>
      </c>
      <c r="F793" s="70" t="s">
        <v>487</v>
      </c>
      <c r="G793" s="3" t="s">
        <v>60</v>
      </c>
      <c r="H793" s="58" t="str">
        <f t="shared" si="38"/>
        <v>394</v>
      </c>
      <c r="I793" s="59">
        <f>_xlfn.XLOOKUP(H793,'A6.2-Rate Base RCND Plant'!C:C,'A6.2-Rate Base RCND Plant'!F:F,"ERROR")</f>
        <v>0.34726061264282393</v>
      </c>
      <c r="J793" s="3" t="s">
        <v>23</v>
      </c>
      <c r="K793" s="3" t="s">
        <v>42</v>
      </c>
      <c r="L793" s="3" t="s">
        <v>91</v>
      </c>
      <c r="M793" s="4">
        <v>2015</v>
      </c>
      <c r="N793" s="5">
        <v>248811.17</v>
      </c>
      <c r="O793" s="5"/>
      <c r="P793" s="5">
        <v>106875.97</v>
      </c>
      <c r="Q793" s="58">
        <f t="shared" si="36"/>
        <v>141935.20000000001</v>
      </c>
      <c r="R793" s="3" t="s">
        <v>36</v>
      </c>
      <c r="S793" s="4">
        <v>1</v>
      </c>
      <c r="T793" s="4">
        <v>1</v>
      </c>
      <c r="U793" s="4">
        <v>1</v>
      </c>
      <c r="V793" s="5">
        <v>248811.17</v>
      </c>
      <c r="W793" s="58">
        <f t="shared" si="37"/>
        <v>86402.319326577825</v>
      </c>
    </row>
    <row r="794" spans="1:23">
      <c r="A794" s="3" t="s">
        <v>17</v>
      </c>
      <c r="B794" s="3" t="s">
        <v>18</v>
      </c>
      <c r="C794" s="3" t="s">
        <v>19</v>
      </c>
      <c r="D794" s="3" t="s">
        <v>29</v>
      </c>
      <c r="E794" s="3" t="s">
        <v>21</v>
      </c>
      <c r="F794" s="70" t="s">
        <v>487</v>
      </c>
      <c r="G794" s="3" t="s">
        <v>60</v>
      </c>
      <c r="H794" s="58" t="str">
        <f t="shared" si="38"/>
        <v>394</v>
      </c>
      <c r="I794" s="59">
        <f>_xlfn.XLOOKUP(H794,'A6.2-Rate Base RCND Plant'!C:C,'A6.2-Rate Base RCND Plant'!F:F,"ERROR")</f>
        <v>0.34726061264282393</v>
      </c>
      <c r="J794" s="3" t="s">
        <v>23</v>
      </c>
      <c r="K794" s="3" t="s">
        <v>42</v>
      </c>
      <c r="L794" s="3" t="s">
        <v>91</v>
      </c>
      <c r="M794" s="4">
        <v>2016</v>
      </c>
      <c r="N794" s="5">
        <v>43789.02</v>
      </c>
      <c r="O794" s="5"/>
      <c r="P794" s="5">
        <v>17110.28</v>
      </c>
      <c r="Q794" s="58">
        <f t="shared" si="36"/>
        <v>26678.739999999998</v>
      </c>
      <c r="R794" s="3" t="s">
        <v>36</v>
      </c>
      <c r="S794" s="4">
        <v>1</v>
      </c>
      <c r="T794" s="4">
        <v>1</v>
      </c>
      <c r="U794" s="4">
        <v>1</v>
      </c>
      <c r="V794" s="5">
        <v>43789.02</v>
      </c>
      <c r="W794" s="58">
        <f t="shared" si="37"/>
        <v>15206.201912228869</v>
      </c>
    </row>
    <row r="795" spans="1:23">
      <c r="A795" s="3" t="s">
        <v>17</v>
      </c>
      <c r="B795" s="3" t="s">
        <v>18</v>
      </c>
      <c r="C795" s="3" t="s">
        <v>19</v>
      </c>
      <c r="D795" s="3" t="s">
        <v>97</v>
      </c>
      <c r="E795" s="3" t="s">
        <v>21</v>
      </c>
      <c r="F795" s="70" t="s">
        <v>487</v>
      </c>
      <c r="G795" s="3" t="s">
        <v>98</v>
      </c>
      <c r="H795" s="58" t="str">
        <f t="shared" si="38"/>
        <v>302</v>
      </c>
      <c r="I795" s="59">
        <f>_xlfn.XLOOKUP(H795,'A6.2-Rate Base RCND Plant'!C:C,'A6.2-Rate Base RCND Plant'!F:F,"ERROR")</f>
        <v>0.18080879826634541</v>
      </c>
      <c r="J795" s="3" t="s">
        <v>23</v>
      </c>
      <c r="K795" s="3" t="s">
        <v>24</v>
      </c>
      <c r="L795" s="3" t="s">
        <v>25</v>
      </c>
      <c r="M795" s="4">
        <v>2016</v>
      </c>
      <c r="N795" s="5">
        <v>9406.61</v>
      </c>
      <c r="O795" s="5"/>
      <c r="P795" s="5">
        <v>1408.25</v>
      </c>
      <c r="Q795" s="58">
        <f t="shared" si="36"/>
        <v>7998.3600000000006</v>
      </c>
      <c r="R795" s="3" t="s">
        <v>36</v>
      </c>
      <c r="S795" s="4">
        <v>1</v>
      </c>
      <c r="T795" s="4">
        <v>1</v>
      </c>
      <c r="U795" s="4">
        <v>1</v>
      </c>
      <c r="V795" s="5">
        <v>9406.61</v>
      </c>
      <c r="W795" s="58">
        <f t="shared" si="37"/>
        <v>1700.7978498601874</v>
      </c>
    </row>
    <row r="796" spans="1:23">
      <c r="A796" s="3" t="s">
        <v>17</v>
      </c>
      <c r="B796" s="3" t="s">
        <v>18</v>
      </c>
      <c r="C796" s="3" t="s">
        <v>19</v>
      </c>
      <c r="D796" s="3" t="s">
        <v>20</v>
      </c>
      <c r="E796" s="3" t="s">
        <v>21</v>
      </c>
      <c r="F796" s="70" t="s">
        <v>487</v>
      </c>
      <c r="G796" s="3" t="s">
        <v>22</v>
      </c>
      <c r="H796" s="58" t="str">
        <f t="shared" si="38"/>
        <v>384</v>
      </c>
      <c r="I796" s="59">
        <f>_xlfn.XLOOKUP(H796,'A6.2-Rate Base RCND Plant'!C:C,'A6.2-Rate Base RCND Plant'!F:F,"ERROR")</f>
        <v>0.35620879944303163</v>
      </c>
      <c r="J796" s="3" t="s">
        <v>23</v>
      </c>
      <c r="K796" s="3" t="s">
        <v>24</v>
      </c>
      <c r="L796" s="3" t="s">
        <v>25</v>
      </c>
      <c r="M796" s="4">
        <v>2018</v>
      </c>
      <c r="N796" s="5">
        <v>167448.04</v>
      </c>
      <c r="O796" s="5"/>
      <c r="P796" s="5">
        <v>36614.699999999997</v>
      </c>
      <c r="Q796" s="58">
        <f t="shared" si="36"/>
        <v>130833.34000000001</v>
      </c>
      <c r="R796" s="3" t="s">
        <v>26</v>
      </c>
      <c r="S796" s="4">
        <v>1947</v>
      </c>
      <c r="T796" s="4">
        <v>951</v>
      </c>
      <c r="U796" s="4">
        <v>2.0499999999999998</v>
      </c>
      <c r="V796" s="5">
        <v>342819.49</v>
      </c>
      <c r="W796" s="58">
        <f t="shared" si="37"/>
        <v>122115.31895857239</v>
      </c>
    </row>
    <row r="797" spans="1:23">
      <c r="A797" s="3" t="s">
        <v>17</v>
      </c>
      <c r="B797" s="3" t="s">
        <v>18</v>
      </c>
      <c r="C797" s="3" t="s">
        <v>19</v>
      </c>
      <c r="D797" s="3" t="s">
        <v>29</v>
      </c>
      <c r="E797" s="3" t="s">
        <v>21</v>
      </c>
      <c r="F797" s="70" t="s">
        <v>487</v>
      </c>
      <c r="G797" s="3" t="s">
        <v>60</v>
      </c>
      <c r="H797" s="58" t="str">
        <f t="shared" si="38"/>
        <v>394</v>
      </c>
      <c r="I797" s="59">
        <f>_xlfn.XLOOKUP(H797,'A6.2-Rate Base RCND Plant'!C:C,'A6.2-Rate Base RCND Plant'!F:F,"ERROR")</f>
        <v>0.34726061264282393</v>
      </c>
      <c r="J797" s="3" t="s">
        <v>23</v>
      </c>
      <c r="K797" s="3" t="s">
        <v>58</v>
      </c>
      <c r="L797" s="3" t="s">
        <v>59</v>
      </c>
      <c r="M797" s="4">
        <v>2018</v>
      </c>
      <c r="N797" s="5">
        <v>100477.67</v>
      </c>
      <c r="O797" s="5"/>
      <c r="P797" s="5">
        <v>31269.11</v>
      </c>
      <c r="Q797" s="58">
        <f t="shared" si="36"/>
        <v>69208.56</v>
      </c>
      <c r="R797" s="3" t="s">
        <v>36</v>
      </c>
      <c r="S797" s="4">
        <v>1</v>
      </c>
      <c r="T797" s="4">
        <v>1</v>
      </c>
      <c r="U797" s="4">
        <v>1</v>
      </c>
      <c r="V797" s="5">
        <v>100477.67</v>
      </c>
      <c r="W797" s="58">
        <f t="shared" si="37"/>
        <v>34891.937241123487</v>
      </c>
    </row>
    <row r="798" spans="1:23">
      <c r="A798" s="3" t="s">
        <v>17</v>
      </c>
      <c r="B798" s="3" t="s">
        <v>18</v>
      </c>
      <c r="C798" s="3" t="s">
        <v>19</v>
      </c>
      <c r="D798" s="3" t="s">
        <v>29</v>
      </c>
      <c r="E798" s="3" t="s">
        <v>21</v>
      </c>
      <c r="F798" s="70" t="s">
        <v>487</v>
      </c>
      <c r="G798" s="3" t="s">
        <v>34</v>
      </c>
      <c r="H798" s="58" t="str">
        <f t="shared" si="38"/>
        <v>392</v>
      </c>
      <c r="I798" s="59">
        <f>_xlfn.XLOOKUP(H798,'A6.2-Rate Base RCND Plant'!C:C,'A6.2-Rate Base RCND Plant'!F:F,"ERROR")</f>
        <v>0.43183290679129122</v>
      </c>
      <c r="J798" s="3" t="s">
        <v>53</v>
      </c>
      <c r="K798" s="3" t="s">
        <v>24</v>
      </c>
      <c r="L798" s="3" t="s">
        <v>25</v>
      </c>
      <c r="M798" s="4">
        <v>2017</v>
      </c>
      <c r="N798" s="5">
        <v>42644.14</v>
      </c>
      <c r="O798" s="5"/>
      <c r="P798" s="5">
        <v>42644.14</v>
      </c>
      <c r="Q798" s="58">
        <f t="shared" si="36"/>
        <v>0</v>
      </c>
      <c r="R798" s="3" t="s">
        <v>36</v>
      </c>
      <c r="S798" s="4">
        <v>1</v>
      </c>
      <c r="T798" s="4">
        <v>1</v>
      </c>
      <c r="U798" s="4">
        <v>1</v>
      </c>
      <c r="V798" s="5">
        <v>42644.14</v>
      </c>
      <c r="W798" s="58">
        <f t="shared" si="37"/>
        <v>18415.142933814772</v>
      </c>
    </row>
    <row r="799" spans="1:23">
      <c r="A799" s="3" t="s">
        <v>17</v>
      </c>
      <c r="B799" s="3" t="s">
        <v>18</v>
      </c>
      <c r="C799" s="3" t="s">
        <v>19</v>
      </c>
      <c r="D799" s="3" t="s">
        <v>29</v>
      </c>
      <c r="E799" s="3" t="s">
        <v>21</v>
      </c>
      <c r="F799" s="70" t="s">
        <v>487</v>
      </c>
      <c r="G799" s="3" t="s">
        <v>34</v>
      </c>
      <c r="H799" s="58" t="str">
        <f t="shared" si="38"/>
        <v>392</v>
      </c>
      <c r="I799" s="59">
        <f>_xlfn.XLOOKUP(H799,'A6.2-Rate Base RCND Plant'!C:C,'A6.2-Rate Base RCND Plant'!F:F,"ERROR")</f>
        <v>0.43183290679129122</v>
      </c>
      <c r="J799" s="3" t="s">
        <v>86</v>
      </c>
      <c r="K799" s="3" t="s">
        <v>24</v>
      </c>
      <c r="L799" s="3" t="s">
        <v>25</v>
      </c>
      <c r="M799" s="4">
        <v>2017</v>
      </c>
      <c r="N799" s="5">
        <v>71047.199999999997</v>
      </c>
      <c r="O799" s="5"/>
      <c r="P799" s="5">
        <v>-8106.71</v>
      </c>
      <c r="Q799" s="58">
        <f t="shared" si="36"/>
        <v>79153.91</v>
      </c>
      <c r="R799" s="3" t="s">
        <v>36</v>
      </c>
      <c r="S799" s="4">
        <v>1</v>
      </c>
      <c r="T799" s="4">
        <v>1</v>
      </c>
      <c r="U799" s="4">
        <v>1</v>
      </c>
      <c r="V799" s="5">
        <v>71047.199999999997</v>
      </c>
      <c r="W799" s="58">
        <f t="shared" si="37"/>
        <v>30680.518895382225</v>
      </c>
    </row>
    <row r="800" spans="1:23">
      <c r="A800" s="3" t="s">
        <v>17</v>
      </c>
      <c r="B800" s="3" t="s">
        <v>18</v>
      </c>
      <c r="C800" s="3" t="s">
        <v>19</v>
      </c>
      <c r="D800" s="3" t="s">
        <v>20</v>
      </c>
      <c r="E800" s="3" t="s">
        <v>21</v>
      </c>
      <c r="F800" s="70" t="s">
        <v>487</v>
      </c>
      <c r="G800" s="3" t="s">
        <v>55</v>
      </c>
      <c r="H800" s="58" t="str">
        <f t="shared" si="38"/>
        <v>379</v>
      </c>
      <c r="I800" s="59">
        <f>_xlfn.XLOOKUP(H800,'A6.2-Rate Base RCND Plant'!C:C,'A6.2-Rate Base RCND Plant'!F:F,"ERROR")</f>
        <v>0.3380707986361931</v>
      </c>
      <c r="J800" s="3" t="s">
        <v>23</v>
      </c>
      <c r="K800" s="3" t="s">
        <v>24</v>
      </c>
      <c r="L800" s="3" t="s">
        <v>25</v>
      </c>
      <c r="M800" s="4">
        <v>2017</v>
      </c>
      <c r="N800" s="5">
        <v>2154.36</v>
      </c>
      <c r="O800" s="5"/>
      <c r="P800" s="5">
        <v>345.13</v>
      </c>
      <c r="Q800" s="58">
        <f t="shared" si="36"/>
        <v>1809.23</v>
      </c>
      <c r="R800" s="3" t="s">
        <v>56</v>
      </c>
      <c r="S800" s="4">
        <v>1223</v>
      </c>
      <c r="T800" s="4">
        <v>690</v>
      </c>
      <c r="U800" s="4">
        <v>1.77</v>
      </c>
      <c r="V800" s="5">
        <v>3818.53</v>
      </c>
      <c r="W800" s="58">
        <f t="shared" si="37"/>
        <v>1290.9334867162625</v>
      </c>
    </row>
    <row r="801" spans="1:23">
      <c r="A801" s="3" t="s">
        <v>17</v>
      </c>
      <c r="B801" s="3" t="s">
        <v>18</v>
      </c>
      <c r="C801" s="3" t="s">
        <v>19</v>
      </c>
      <c r="D801" s="3" t="s">
        <v>29</v>
      </c>
      <c r="E801" s="3" t="s">
        <v>21</v>
      </c>
      <c r="F801" s="70" t="s">
        <v>487</v>
      </c>
      <c r="G801" s="3" t="s">
        <v>30</v>
      </c>
      <c r="H801" s="58" t="str">
        <f t="shared" si="38"/>
        <v>390</v>
      </c>
      <c r="I801" s="59">
        <f>_xlfn.XLOOKUP(H801,'A6.2-Rate Base RCND Plant'!C:C,'A6.2-Rate Base RCND Plant'!F:F,"ERROR")</f>
        <v>0.24904501540006124</v>
      </c>
      <c r="J801" s="3" t="s">
        <v>23</v>
      </c>
      <c r="K801" s="3" t="s">
        <v>42</v>
      </c>
      <c r="L801" s="3" t="s">
        <v>91</v>
      </c>
      <c r="M801" s="4">
        <v>2017</v>
      </c>
      <c r="N801" s="5">
        <v>1414.98</v>
      </c>
      <c r="O801" s="5"/>
      <c r="P801" s="5">
        <v>278.92</v>
      </c>
      <c r="Q801" s="58">
        <f t="shared" si="36"/>
        <v>1136.06</v>
      </c>
      <c r="R801" s="3" t="s">
        <v>33</v>
      </c>
      <c r="S801" s="4">
        <v>675</v>
      </c>
      <c r="T801" s="4">
        <v>479</v>
      </c>
      <c r="U801" s="4">
        <v>1.41</v>
      </c>
      <c r="V801" s="5">
        <v>1993.97</v>
      </c>
      <c r="W801" s="58">
        <f t="shared" si="37"/>
        <v>496.58828935726012</v>
      </c>
    </row>
    <row r="802" spans="1:23">
      <c r="A802" s="3" t="s">
        <v>17</v>
      </c>
      <c r="B802" s="3" t="s">
        <v>18</v>
      </c>
      <c r="C802" s="3" t="s">
        <v>19</v>
      </c>
      <c r="D802" s="3" t="s">
        <v>29</v>
      </c>
      <c r="E802" s="3" t="s">
        <v>21</v>
      </c>
      <c r="F802" s="70" t="s">
        <v>487</v>
      </c>
      <c r="G802" s="3" t="s">
        <v>34</v>
      </c>
      <c r="H802" s="58" t="str">
        <f t="shared" si="38"/>
        <v>392</v>
      </c>
      <c r="I802" s="59">
        <f>_xlfn.XLOOKUP(H802,'A6.2-Rate Base RCND Plant'!C:C,'A6.2-Rate Base RCND Plant'!F:F,"ERROR")</f>
        <v>0.43183290679129122</v>
      </c>
      <c r="J802" s="3" t="s">
        <v>81</v>
      </c>
      <c r="K802" s="3" t="s">
        <v>24</v>
      </c>
      <c r="L802" s="3" t="s">
        <v>25</v>
      </c>
      <c r="M802" s="4">
        <v>2018</v>
      </c>
      <c r="N802" s="5">
        <v>161212.07</v>
      </c>
      <c r="O802" s="5"/>
      <c r="P802" s="5">
        <v>35992.339999999997</v>
      </c>
      <c r="Q802" s="58">
        <f t="shared" si="36"/>
        <v>125219.73000000001</v>
      </c>
      <c r="R802" s="3" t="s">
        <v>36</v>
      </c>
      <c r="S802" s="4">
        <v>1</v>
      </c>
      <c r="T802" s="4">
        <v>1</v>
      </c>
      <c r="U802" s="4">
        <v>1</v>
      </c>
      <c r="V802" s="5">
        <v>161212.07</v>
      </c>
      <c r="W802" s="58">
        <f t="shared" si="37"/>
        <v>69616.676797941123</v>
      </c>
    </row>
    <row r="803" spans="1:23">
      <c r="A803" s="3" t="s">
        <v>17</v>
      </c>
      <c r="B803" s="3" t="s">
        <v>18</v>
      </c>
      <c r="C803" s="3" t="s">
        <v>19</v>
      </c>
      <c r="D803" s="3" t="s">
        <v>29</v>
      </c>
      <c r="E803" s="3" t="s">
        <v>21</v>
      </c>
      <c r="F803" s="70" t="s">
        <v>487</v>
      </c>
      <c r="G803" s="3" t="s">
        <v>34</v>
      </c>
      <c r="H803" s="58" t="str">
        <f t="shared" si="38"/>
        <v>392</v>
      </c>
      <c r="I803" s="59">
        <f>_xlfn.XLOOKUP(H803,'A6.2-Rate Base RCND Plant'!C:C,'A6.2-Rate Base RCND Plant'!F:F,"ERROR")</f>
        <v>0.43183290679129122</v>
      </c>
      <c r="J803" s="3" t="s">
        <v>53</v>
      </c>
      <c r="K803" s="3" t="s">
        <v>24</v>
      </c>
      <c r="L803" s="3" t="s">
        <v>25</v>
      </c>
      <c r="M803" s="4">
        <v>2018</v>
      </c>
      <c r="N803" s="5">
        <v>52592.9</v>
      </c>
      <c r="O803" s="5"/>
      <c r="P803" s="5">
        <v>52592.9</v>
      </c>
      <c r="Q803" s="58">
        <f t="shared" si="36"/>
        <v>0</v>
      </c>
      <c r="R803" s="3" t="s">
        <v>36</v>
      </c>
      <c r="S803" s="4">
        <v>1</v>
      </c>
      <c r="T803" s="4">
        <v>1</v>
      </c>
      <c r="U803" s="4">
        <v>1</v>
      </c>
      <c r="V803" s="5">
        <v>52592.9</v>
      </c>
      <c r="W803" s="58">
        <f t="shared" si="37"/>
        <v>22711.344883583701</v>
      </c>
    </row>
    <row r="804" spans="1:23">
      <c r="A804" s="3" t="s">
        <v>17</v>
      </c>
      <c r="B804" s="3" t="s">
        <v>18</v>
      </c>
      <c r="C804" s="3" t="s">
        <v>19</v>
      </c>
      <c r="D804" s="3" t="s">
        <v>20</v>
      </c>
      <c r="E804" s="3" t="s">
        <v>21</v>
      </c>
      <c r="F804" s="70" t="s">
        <v>487</v>
      </c>
      <c r="G804" s="3" t="s">
        <v>27</v>
      </c>
      <c r="H804" s="58" t="str">
        <f t="shared" si="38"/>
        <v>381</v>
      </c>
      <c r="I804" s="59">
        <f>_xlfn.XLOOKUP(H804,'A6.2-Rate Base RCND Plant'!C:C,'A6.2-Rate Base RCND Plant'!F:F,"ERROR")</f>
        <v>0.1701755990530332</v>
      </c>
      <c r="J804" s="3" t="s">
        <v>23</v>
      </c>
      <c r="K804" s="3" t="s">
        <v>24</v>
      </c>
      <c r="L804" s="3" t="s">
        <v>25</v>
      </c>
      <c r="M804" s="4">
        <v>2019</v>
      </c>
      <c r="N804" s="5">
        <v>1578302.17</v>
      </c>
      <c r="O804" s="5"/>
      <c r="P804" s="5">
        <v>217805.13</v>
      </c>
      <c r="Q804" s="58">
        <f t="shared" si="36"/>
        <v>1360497.04</v>
      </c>
      <c r="R804" s="3" t="s">
        <v>28</v>
      </c>
      <c r="S804" s="4">
        <v>352</v>
      </c>
      <c r="T804" s="4">
        <v>511</v>
      </c>
      <c r="U804" s="4">
        <v>0.69</v>
      </c>
      <c r="V804" s="5">
        <v>1087206.19</v>
      </c>
      <c r="W804" s="58">
        <f t="shared" si="37"/>
        <v>185015.96467741582</v>
      </c>
    </row>
    <row r="805" spans="1:23">
      <c r="A805" s="3" t="s">
        <v>17</v>
      </c>
      <c r="B805" s="3" t="s">
        <v>18</v>
      </c>
      <c r="C805" s="3" t="s">
        <v>19</v>
      </c>
      <c r="D805" s="3" t="s">
        <v>29</v>
      </c>
      <c r="E805" s="3" t="s">
        <v>21</v>
      </c>
      <c r="F805" s="70" t="s">
        <v>487</v>
      </c>
      <c r="G805" s="3" t="s">
        <v>34</v>
      </c>
      <c r="H805" s="58" t="str">
        <f t="shared" si="38"/>
        <v>392</v>
      </c>
      <c r="I805" s="59">
        <f>_xlfn.XLOOKUP(H805,'A6.2-Rate Base RCND Plant'!C:C,'A6.2-Rate Base RCND Plant'!F:F,"ERROR")</f>
        <v>0.43183290679129122</v>
      </c>
      <c r="J805" s="3" t="s">
        <v>35</v>
      </c>
      <c r="K805" s="3" t="s">
        <v>24</v>
      </c>
      <c r="L805" s="3" t="s">
        <v>25</v>
      </c>
      <c r="M805" s="4">
        <v>2019</v>
      </c>
      <c r="N805" s="5">
        <v>88104.06</v>
      </c>
      <c r="O805" s="5"/>
      <c r="P805" s="5">
        <v>88101.759999999995</v>
      </c>
      <c r="Q805" s="58">
        <f t="shared" si="36"/>
        <v>2.3000000000029104</v>
      </c>
      <c r="R805" s="3" t="s">
        <v>36</v>
      </c>
      <c r="S805" s="4">
        <v>1</v>
      </c>
      <c r="T805" s="4">
        <v>1</v>
      </c>
      <c r="U805" s="4">
        <v>1</v>
      </c>
      <c r="V805" s="5">
        <v>88104.06</v>
      </c>
      <c r="W805" s="58">
        <f t="shared" si="37"/>
        <v>38046.232329914325</v>
      </c>
    </row>
    <row r="806" spans="1:23">
      <c r="A806" s="3" t="s">
        <v>17</v>
      </c>
      <c r="B806" s="3" t="s">
        <v>18</v>
      </c>
      <c r="C806" s="3" t="s">
        <v>19</v>
      </c>
      <c r="D806" s="3" t="s">
        <v>29</v>
      </c>
      <c r="E806" s="3" t="s">
        <v>21</v>
      </c>
      <c r="F806" s="70" t="s">
        <v>487</v>
      </c>
      <c r="G806" s="3" t="s">
        <v>41</v>
      </c>
      <c r="H806" s="58" t="str">
        <f t="shared" si="38"/>
        <v>397</v>
      </c>
      <c r="I806" s="59">
        <f>_xlfn.XLOOKUP(H806,'A6.2-Rate Base RCND Plant'!C:C,'A6.2-Rate Base RCND Plant'!F:F,"ERROR")</f>
        <v>0.45288665983949944</v>
      </c>
      <c r="J806" s="3" t="s">
        <v>23</v>
      </c>
      <c r="K806" s="3" t="s">
        <v>37</v>
      </c>
      <c r="L806" s="3" t="s">
        <v>38</v>
      </c>
      <c r="M806" s="4">
        <v>2019</v>
      </c>
      <c r="N806" s="5">
        <v>20746.11</v>
      </c>
      <c r="O806" s="5"/>
      <c r="P806" s="5">
        <v>10334.459999999999</v>
      </c>
      <c r="Q806" s="58">
        <f t="shared" si="36"/>
        <v>10411.650000000001</v>
      </c>
      <c r="R806" s="3" t="s">
        <v>36</v>
      </c>
      <c r="S806" s="4">
        <v>1</v>
      </c>
      <c r="T806" s="4">
        <v>1</v>
      </c>
      <c r="U806" s="4">
        <v>1</v>
      </c>
      <c r="V806" s="5">
        <v>20746.11</v>
      </c>
      <c r="W806" s="58">
        <f t="shared" si="37"/>
        <v>9395.6364625628376</v>
      </c>
    </row>
    <row r="807" spans="1:23">
      <c r="A807" s="3" t="s">
        <v>17</v>
      </c>
      <c r="B807" s="3" t="s">
        <v>18</v>
      </c>
      <c r="C807" s="3" t="s">
        <v>19</v>
      </c>
      <c r="D807" s="3" t="s">
        <v>97</v>
      </c>
      <c r="E807" s="3" t="s">
        <v>21</v>
      </c>
      <c r="F807" s="70" t="s">
        <v>487</v>
      </c>
      <c r="G807" s="3" t="s">
        <v>98</v>
      </c>
      <c r="H807" s="58" t="str">
        <f t="shared" si="38"/>
        <v>302</v>
      </c>
      <c r="I807" s="59">
        <f>_xlfn.XLOOKUP(H807,'A6.2-Rate Base RCND Plant'!C:C,'A6.2-Rate Base RCND Plant'!F:F,"ERROR")</f>
        <v>0.18080879826634541</v>
      </c>
      <c r="J807" s="3" t="s">
        <v>23</v>
      </c>
      <c r="K807" s="3" t="s">
        <v>68</v>
      </c>
      <c r="L807" s="3" t="s">
        <v>79</v>
      </c>
      <c r="M807" s="4">
        <v>2018</v>
      </c>
      <c r="N807" s="5">
        <v>20248.73</v>
      </c>
      <c r="O807" s="5"/>
      <c r="P807" s="5">
        <v>2712.51</v>
      </c>
      <c r="Q807" s="58">
        <f t="shared" si="36"/>
        <v>17536.22</v>
      </c>
      <c r="R807" s="3" t="s">
        <v>36</v>
      </c>
      <c r="S807" s="4">
        <v>1</v>
      </c>
      <c r="T807" s="4">
        <v>1</v>
      </c>
      <c r="U807" s="4">
        <v>1</v>
      </c>
      <c r="V807" s="5">
        <v>20248.73</v>
      </c>
      <c r="W807" s="58">
        <f t="shared" si="37"/>
        <v>3661.1485377196964</v>
      </c>
    </row>
    <row r="808" spans="1:23">
      <c r="A808" s="3" t="s">
        <v>17</v>
      </c>
      <c r="B808" s="3" t="s">
        <v>18</v>
      </c>
      <c r="C808" s="3" t="s">
        <v>19</v>
      </c>
      <c r="D808" s="3" t="s">
        <v>29</v>
      </c>
      <c r="E808" s="3" t="s">
        <v>21</v>
      </c>
      <c r="F808" s="70" t="s">
        <v>487</v>
      </c>
      <c r="G808" s="3" t="s">
        <v>41</v>
      </c>
      <c r="H808" s="58" t="str">
        <f t="shared" si="38"/>
        <v>397</v>
      </c>
      <c r="I808" s="59">
        <f>_xlfn.XLOOKUP(H808,'A6.2-Rate Base RCND Plant'!C:C,'A6.2-Rate Base RCND Plant'!F:F,"ERROR")</f>
        <v>0.45288665983949944</v>
      </c>
      <c r="J808" s="3" t="s">
        <v>23</v>
      </c>
      <c r="K808" s="3" t="s">
        <v>49</v>
      </c>
      <c r="L808" s="3" t="s">
        <v>50</v>
      </c>
      <c r="M808" s="4">
        <v>2019</v>
      </c>
      <c r="N808" s="5">
        <v>10195.93</v>
      </c>
      <c r="O808" s="5"/>
      <c r="P808" s="5">
        <v>3634.82</v>
      </c>
      <c r="Q808" s="58">
        <f t="shared" si="36"/>
        <v>6561.1100000000006</v>
      </c>
      <c r="R808" s="3" t="s">
        <v>36</v>
      </c>
      <c r="S808" s="4">
        <v>1</v>
      </c>
      <c r="T808" s="4">
        <v>1</v>
      </c>
      <c r="U808" s="4">
        <v>1</v>
      </c>
      <c r="V808" s="5">
        <v>10195.93</v>
      </c>
      <c r="W808" s="58">
        <f t="shared" si="37"/>
        <v>4617.6006816573472</v>
      </c>
    </row>
    <row r="809" spans="1:23">
      <c r="A809" s="3" t="s">
        <v>17</v>
      </c>
      <c r="B809" s="3" t="s">
        <v>18</v>
      </c>
      <c r="C809" s="3" t="s">
        <v>19</v>
      </c>
      <c r="D809" s="3" t="s">
        <v>29</v>
      </c>
      <c r="E809" s="3" t="s">
        <v>21</v>
      </c>
      <c r="F809" s="70" t="s">
        <v>487</v>
      </c>
      <c r="G809" s="3" t="s">
        <v>41</v>
      </c>
      <c r="H809" s="58" t="str">
        <f t="shared" si="38"/>
        <v>397</v>
      </c>
      <c r="I809" s="59">
        <f>_xlfn.XLOOKUP(H809,'A6.2-Rate Base RCND Plant'!C:C,'A6.2-Rate Base RCND Plant'!F:F,"ERROR")</f>
        <v>0.45288665983949944</v>
      </c>
      <c r="J809" s="3" t="s">
        <v>23</v>
      </c>
      <c r="K809" s="3" t="s">
        <v>31</v>
      </c>
      <c r="L809" s="3" t="s">
        <v>32</v>
      </c>
      <c r="M809" s="4">
        <v>2019</v>
      </c>
      <c r="N809" s="5">
        <v>72886.31</v>
      </c>
      <c r="O809" s="5"/>
      <c r="P809" s="5">
        <v>32935.14</v>
      </c>
      <c r="Q809" s="58">
        <f t="shared" si="36"/>
        <v>39951.17</v>
      </c>
      <c r="R809" s="3" t="s">
        <v>36</v>
      </c>
      <c r="S809" s="4">
        <v>1</v>
      </c>
      <c r="T809" s="4">
        <v>1</v>
      </c>
      <c r="U809" s="4">
        <v>1</v>
      </c>
      <c r="V809" s="5">
        <v>72886.31</v>
      </c>
      <c r="W809" s="58">
        <f t="shared" si="37"/>
        <v>33009.237483926307</v>
      </c>
    </row>
    <row r="810" spans="1:23">
      <c r="A810" s="3" t="s">
        <v>17</v>
      </c>
      <c r="B810" s="3" t="s">
        <v>18</v>
      </c>
      <c r="C810" s="3" t="s">
        <v>19</v>
      </c>
      <c r="D810" s="3" t="s">
        <v>29</v>
      </c>
      <c r="E810" s="3" t="s">
        <v>21</v>
      </c>
      <c r="F810" s="70" t="s">
        <v>487</v>
      </c>
      <c r="G810" s="3" t="s">
        <v>30</v>
      </c>
      <c r="H810" s="58" t="str">
        <f t="shared" si="38"/>
        <v>390</v>
      </c>
      <c r="I810" s="59">
        <f>_xlfn.XLOOKUP(H810,'A6.2-Rate Base RCND Plant'!C:C,'A6.2-Rate Base RCND Plant'!F:F,"ERROR")</f>
        <v>0.24904501540006124</v>
      </c>
      <c r="J810" s="3" t="s">
        <v>23</v>
      </c>
      <c r="K810" s="3" t="s">
        <v>42</v>
      </c>
      <c r="L810" s="3" t="s">
        <v>43</v>
      </c>
      <c r="M810" s="4">
        <v>2019</v>
      </c>
      <c r="N810" s="5">
        <v>89922.21</v>
      </c>
      <c r="O810" s="5"/>
      <c r="P810" s="5">
        <v>21143.03</v>
      </c>
      <c r="Q810" s="58">
        <f t="shared" si="36"/>
        <v>68779.180000000008</v>
      </c>
      <c r="R810" s="3" t="s">
        <v>33</v>
      </c>
      <c r="S810" s="4">
        <v>675</v>
      </c>
      <c r="T810" s="4">
        <v>504</v>
      </c>
      <c r="U810" s="4">
        <v>1.34</v>
      </c>
      <c r="V810" s="5">
        <v>120431.53</v>
      </c>
      <c r="W810" s="58">
        <f t="shared" si="37"/>
        <v>29992.872243502938</v>
      </c>
    </row>
    <row r="811" spans="1:23">
      <c r="A811" s="3" t="s">
        <v>17</v>
      </c>
      <c r="B811" s="3" t="s">
        <v>18</v>
      </c>
      <c r="C811" s="3" t="s">
        <v>19</v>
      </c>
      <c r="D811" s="3" t="s">
        <v>29</v>
      </c>
      <c r="E811" s="3" t="s">
        <v>21</v>
      </c>
      <c r="F811" s="70" t="s">
        <v>487</v>
      </c>
      <c r="G811" s="3" t="s">
        <v>60</v>
      </c>
      <c r="H811" s="58" t="str">
        <f t="shared" si="38"/>
        <v>394</v>
      </c>
      <c r="I811" s="59">
        <f>_xlfn.XLOOKUP(H811,'A6.2-Rate Base RCND Plant'!C:C,'A6.2-Rate Base RCND Plant'!F:F,"ERROR")</f>
        <v>0.34726061264282393</v>
      </c>
      <c r="J811" s="3" t="s">
        <v>23</v>
      </c>
      <c r="K811" s="3" t="s">
        <v>31</v>
      </c>
      <c r="L811" s="3" t="s">
        <v>32</v>
      </c>
      <c r="M811" s="4">
        <v>2020</v>
      </c>
      <c r="N811" s="5">
        <v>156074.78</v>
      </c>
      <c r="O811" s="5"/>
      <c r="P811" s="5">
        <v>38319.03</v>
      </c>
      <c r="Q811" s="58">
        <f t="shared" si="36"/>
        <v>117755.75</v>
      </c>
      <c r="R811" s="3" t="s">
        <v>36</v>
      </c>
      <c r="S811" s="4">
        <v>1</v>
      </c>
      <c r="T811" s="4">
        <v>1</v>
      </c>
      <c r="U811" s="4">
        <v>1</v>
      </c>
      <c r="V811" s="5">
        <v>156074.78</v>
      </c>
      <c r="W811" s="58">
        <f t="shared" si="37"/>
        <v>54198.623720893964</v>
      </c>
    </row>
    <row r="812" spans="1:23">
      <c r="A812" s="3" t="s">
        <v>17</v>
      </c>
      <c r="B812" s="3" t="s">
        <v>18</v>
      </c>
      <c r="C812" s="3" t="s">
        <v>19</v>
      </c>
      <c r="D812" s="3" t="s">
        <v>29</v>
      </c>
      <c r="E812" s="3" t="s">
        <v>21</v>
      </c>
      <c r="F812" s="70" t="s">
        <v>487</v>
      </c>
      <c r="G812" s="3" t="s">
        <v>34</v>
      </c>
      <c r="H812" s="58" t="str">
        <f t="shared" si="38"/>
        <v>392</v>
      </c>
      <c r="I812" s="59">
        <f>_xlfn.XLOOKUP(H812,'A6.2-Rate Base RCND Plant'!C:C,'A6.2-Rate Base RCND Plant'!F:F,"ERROR")</f>
        <v>0.43183290679129122</v>
      </c>
      <c r="J812" s="3" t="s">
        <v>53</v>
      </c>
      <c r="K812" s="3" t="s">
        <v>24</v>
      </c>
      <c r="L812" s="3" t="s">
        <v>25</v>
      </c>
      <c r="M812" s="4">
        <v>2020</v>
      </c>
      <c r="N812" s="5">
        <v>119844.91</v>
      </c>
      <c r="O812" s="5"/>
      <c r="P812" s="5">
        <v>119844.91</v>
      </c>
      <c r="Q812" s="58">
        <f t="shared" si="36"/>
        <v>0</v>
      </c>
      <c r="R812" s="3" t="s">
        <v>36</v>
      </c>
      <c r="S812" s="4">
        <v>1</v>
      </c>
      <c r="T812" s="4">
        <v>1</v>
      </c>
      <c r="U812" s="4">
        <v>1</v>
      </c>
      <c r="V812" s="5">
        <v>119844.91</v>
      </c>
      <c r="W812" s="58">
        <f t="shared" si="37"/>
        <v>51752.975849440685</v>
      </c>
    </row>
    <row r="813" spans="1:23">
      <c r="A813" s="3" t="s">
        <v>17</v>
      </c>
      <c r="B813" s="3" t="s">
        <v>18</v>
      </c>
      <c r="C813" s="3" t="s">
        <v>19</v>
      </c>
      <c r="D813" s="3" t="s">
        <v>29</v>
      </c>
      <c r="E813" s="3" t="s">
        <v>21</v>
      </c>
      <c r="F813" s="70" t="s">
        <v>487</v>
      </c>
      <c r="G813" s="3" t="s">
        <v>60</v>
      </c>
      <c r="H813" s="58" t="str">
        <f t="shared" si="38"/>
        <v>394</v>
      </c>
      <c r="I813" s="59">
        <f>_xlfn.XLOOKUP(H813,'A6.2-Rate Base RCND Plant'!C:C,'A6.2-Rate Base RCND Plant'!F:F,"ERROR")</f>
        <v>0.34726061264282393</v>
      </c>
      <c r="J813" s="3" t="s">
        <v>23</v>
      </c>
      <c r="K813" s="3" t="s">
        <v>58</v>
      </c>
      <c r="L813" s="3" t="s">
        <v>59</v>
      </c>
      <c r="M813" s="4">
        <v>2021</v>
      </c>
      <c r="N813" s="5">
        <v>47702.38</v>
      </c>
      <c r="O813" s="5"/>
      <c r="P813" s="5">
        <v>9347.67</v>
      </c>
      <c r="Q813" s="58">
        <f t="shared" si="36"/>
        <v>38354.71</v>
      </c>
      <c r="R813" s="3" t="s">
        <v>36</v>
      </c>
      <c r="S813" s="4">
        <v>1</v>
      </c>
      <c r="T813" s="4">
        <v>1</v>
      </c>
      <c r="U813" s="4">
        <v>1</v>
      </c>
      <c r="V813" s="5">
        <v>47702.38</v>
      </c>
      <c r="W813" s="58">
        <f t="shared" si="37"/>
        <v>16565.15770332079</v>
      </c>
    </row>
    <row r="814" spans="1:23">
      <c r="A814" s="3" t="s">
        <v>17</v>
      </c>
      <c r="B814" s="3" t="s">
        <v>18</v>
      </c>
      <c r="C814" s="3" t="s">
        <v>19</v>
      </c>
      <c r="D814" s="3" t="s">
        <v>29</v>
      </c>
      <c r="E814" s="3" t="s">
        <v>21</v>
      </c>
      <c r="F814" s="70" t="s">
        <v>487</v>
      </c>
      <c r="G814" s="3" t="s">
        <v>60</v>
      </c>
      <c r="H814" s="58" t="str">
        <f t="shared" si="38"/>
        <v>394</v>
      </c>
      <c r="I814" s="59">
        <f>_xlfn.XLOOKUP(H814,'A6.2-Rate Base RCND Plant'!C:C,'A6.2-Rate Base RCND Plant'!F:F,"ERROR")</f>
        <v>0.34726061264282393</v>
      </c>
      <c r="J814" s="3" t="s">
        <v>23</v>
      </c>
      <c r="K814" s="3" t="s">
        <v>31</v>
      </c>
      <c r="L814" s="3" t="s">
        <v>32</v>
      </c>
      <c r="M814" s="4">
        <v>2021</v>
      </c>
      <c r="N814" s="5">
        <v>27995.9</v>
      </c>
      <c r="O814" s="5"/>
      <c r="P814" s="5">
        <v>5712.09</v>
      </c>
      <c r="Q814" s="58">
        <f t="shared" si="36"/>
        <v>22283.81</v>
      </c>
      <c r="R814" s="3" t="s">
        <v>36</v>
      </c>
      <c r="S814" s="4">
        <v>1</v>
      </c>
      <c r="T814" s="4">
        <v>1</v>
      </c>
      <c r="U814" s="4">
        <v>1</v>
      </c>
      <c r="V814" s="5">
        <v>27995.9</v>
      </c>
      <c r="W814" s="58">
        <f t="shared" si="37"/>
        <v>9721.8733854872353</v>
      </c>
    </row>
    <row r="815" spans="1:23">
      <c r="A815" s="3" t="s">
        <v>17</v>
      </c>
      <c r="B815" s="3" t="s">
        <v>18</v>
      </c>
      <c r="C815" s="3" t="s">
        <v>19</v>
      </c>
      <c r="D815" s="3" t="s">
        <v>29</v>
      </c>
      <c r="E815" s="3" t="s">
        <v>21</v>
      </c>
      <c r="F815" s="70" t="s">
        <v>487</v>
      </c>
      <c r="G815" s="3" t="s">
        <v>60</v>
      </c>
      <c r="H815" s="58" t="str">
        <f t="shared" si="38"/>
        <v>394</v>
      </c>
      <c r="I815" s="59">
        <f>_xlfn.XLOOKUP(H815,'A6.2-Rate Base RCND Plant'!C:C,'A6.2-Rate Base RCND Plant'!F:F,"ERROR")</f>
        <v>0.34726061264282393</v>
      </c>
      <c r="J815" s="3" t="s">
        <v>23</v>
      </c>
      <c r="K815" s="3" t="s">
        <v>37</v>
      </c>
      <c r="L815" s="3" t="s">
        <v>38</v>
      </c>
      <c r="M815" s="4">
        <v>2021</v>
      </c>
      <c r="N815" s="5">
        <v>25238.75</v>
      </c>
      <c r="O815" s="5"/>
      <c r="P815" s="5">
        <v>5154.46</v>
      </c>
      <c r="Q815" s="58">
        <f t="shared" si="36"/>
        <v>20084.29</v>
      </c>
      <c r="R815" s="3" t="s">
        <v>36</v>
      </c>
      <c r="S815" s="4">
        <v>1</v>
      </c>
      <c r="T815" s="4">
        <v>1</v>
      </c>
      <c r="U815" s="4">
        <v>1</v>
      </c>
      <c r="V815" s="5">
        <v>25238.75</v>
      </c>
      <c r="W815" s="58">
        <f t="shared" si="37"/>
        <v>8764.4237873390721</v>
      </c>
    </row>
    <row r="816" spans="1:23">
      <c r="A816" s="3" t="s">
        <v>17</v>
      </c>
      <c r="B816" s="3" t="s">
        <v>18</v>
      </c>
      <c r="C816" s="3" t="s">
        <v>19</v>
      </c>
      <c r="D816" s="3" t="s">
        <v>29</v>
      </c>
      <c r="E816" s="3" t="s">
        <v>21</v>
      </c>
      <c r="F816" s="70" t="s">
        <v>487</v>
      </c>
      <c r="G816" s="3" t="s">
        <v>60</v>
      </c>
      <c r="H816" s="58" t="str">
        <f t="shared" si="38"/>
        <v>394</v>
      </c>
      <c r="I816" s="59">
        <f>_xlfn.XLOOKUP(H816,'A6.2-Rate Base RCND Plant'!C:C,'A6.2-Rate Base RCND Plant'!F:F,"ERROR")</f>
        <v>0.34726061264282393</v>
      </c>
      <c r="J816" s="3" t="s">
        <v>23</v>
      </c>
      <c r="K816" s="3" t="s">
        <v>42</v>
      </c>
      <c r="L816" s="3" t="s">
        <v>91</v>
      </c>
      <c r="M816" s="4">
        <v>2020</v>
      </c>
      <c r="N816" s="5">
        <v>64177.61</v>
      </c>
      <c r="O816" s="5"/>
      <c r="P816" s="5">
        <v>15131.74</v>
      </c>
      <c r="Q816" s="58">
        <f t="shared" si="36"/>
        <v>49045.87</v>
      </c>
      <c r="R816" s="3" t="s">
        <v>36</v>
      </c>
      <c r="S816" s="4">
        <v>1</v>
      </c>
      <c r="T816" s="4">
        <v>1</v>
      </c>
      <c r="U816" s="4">
        <v>1</v>
      </c>
      <c r="V816" s="5">
        <v>64177.61</v>
      </c>
      <c r="W816" s="58">
        <f t="shared" si="37"/>
        <v>22286.356166552225</v>
      </c>
    </row>
    <row r="817" spans="1:23">
      <c r="A817" s="3" t="s">
        <v>17</v>
      </c>
      <c r="B817" s="3" t="s">
        <v>18</v>
      </c>
      <c r="C817" s="3" t="s">
        <v>19</v>
      </c>
      <c r="D817" s="3" t="s">
        <v>97</v>
      </c>
      <c r="E817" s="3" t="s">
        <v>21</v>
      </c>
      <c r="F817" s="70" t="s">
        <v>487</v>
      </c>
      <c r="G817" s="3" t="s">
        <v>98</v>
      </c>
      <c r="H817" s="58" t="str">
        <f t="shared" si="38"/>
        <v>302</v>
      </c>
      <c r="I817" s="59">
        <f>_xlfn.XLOOKUP(H817,'A6.2-Rate Base RCND Plant'!C:C,'A6.2-Rate Base RCND Plant'!F:F,"ERROR")</f>
        <v>0.18080879826634541</v>
      </c>
      <c r="J817" s="3" t="s">
        <v>23</v>
      </c>
      <c r="K817" s="3" t="s">
        <v>42</v>
      </c>
      <c r="L817" s="3" t="s">
        <v>83</v>
      </c>
      <c r="M817" s="4">
        <v>2020</v>
      </c>
      <c r="N817" s="5">
        <v>65751.199999999997</v>
      </c>
      <c r="O817" s="5"/>
      <c r="P817" s="5">
        <v>7614.26</v>
      </c>
      <c r="Q817" s="58">
        <f t="shared" si="36"/>
        <v>58136.939999999995</v>
      </c>
      <c r="R817" s="3" t="s">
        <v>36</v>
      </c>
      <c r="S817" s="4">
        <v>1</v>
      </c>
      <c r="T817" s="4">
        <v>1</v>
      </c>
      <c r="U817" s="4">
        <v>1</v>
      </c>
      <c r="V817" s="5">
        <v>65751.199999999997</v>
      </c>
      <c r="W817" s="58">
        <f t="shared" si="37"/>
        <v>11888.39545657013</v>
      </c>
    </row>
    <row r="818" spans="1:23">
      <c r="A818" s="3" t="s">
        <v>17</v>
      </c>
      <c r="B818" s="3" t="s">
        <v>18</v>
      </c>
      <c r="C818" s="3" t="s">
        <v>19</v>
      </c>
      <c r="D818" s="3" t="s">
        <v>65</v>
      </c>
      <c r="E818" s="3" t="s">
        <v>21</v>
      </c>
      <c r="F818" s="70" t="s">
        <v>487</v>
      </c>
      <c r="G818" s="3" t="s">
        <v>66</v>
      </c>
      <c r="H818" s="58" t="str">
        <f t="shared" si="38"/>
        <v>369</v>
      </c>
      <c r="I818" s="59">
        <f>_xlfn.XLOOKUP(H818,'A6.2-Rate Base RCND Plant'!C:C,'A6.2-Rate Base RCND Plant'!F:F,"ERROR")</f>
        <v>0.47687649645731794</v>
      </c>
      <c r="J818" s="3" t="s">
        <v>23</v>
      </c>
      <c r="K818" s="3" t="s">
        <v>107</v>
      </c>
      <c r="L818" s="3" t="s">
        <v>108</v>
      </c>
      <c r="M818" s="4">
        <v>2020</v>
      </c>
      <c r="N818" s="5">
        <v>103837.02</v>
      </c>
      <c r="O818" s="5"/>
      <c r="P818" s="5">
        <v>10143.86</v>
      </c>
      <c r="Q818" s="58">
        <f t="shared" si="36"/>
        <v>93693.16</v>
      </c>
      <c r="R818" s="3" t="s">
        <v>67</v>
      </c>
      <c r="S818" s="4">
        <v>1257</v>
      </c>
      <c r="T818" s="4">
        <v>810</v>
      </c>
      <c r="U818" s="4">
        <v>1.55</v>
      </c>
      <c r="V818" s="5">
        <v>161139.67000000001</v>
      </c>
      <c r="W818" s="58">
        <f t="shared" si="37"/>
        <v>76843.721269888396</v>
      </c>
    </row>
    <row r="819" spans="1:23">
      <c r="A819" s="3" t="s">
        <v>17</v>
      </c>
      <c r="B819" s="3" t="s">
        <v>18</v>
      </c>
      <c r="C819" s="3" t="s">
        <v>19</v>
      </c>
      <c r="D819" s="3" t="s">
        <v>29</v>
      </c>
      <c r="E819" s="3" t="s">
        <v>21</v>
      </c>
      <c r="F819" s="70" t="s">
        <v>487</v>
      </c>
      <c r="G819" s="3" t="s">
        <v>30</v>
      </c>
      <c r="H819" s="58" t="str">
        <f t="shared" si="38"/>
        <v>390</v>
      </c>
      <c r="I819" s="59">
        <f>_xlfn.XLOOKUP(H819,'A6.2-Rate Base RCND Plant'!C:C,'A6.2-Rate Base RCND Plant'!F:F,"ERROR")</f>
        <v>0.24904501540006124</v>
      </c>
      <c r="J819" s="3" t="s">
        <v>23</v>
      </c>
      <c r="K819" s="3" t="s">
        <v>68</v>
      </c>
      <c r="L819" s="3" t="s">
        <v>69</v>
      </c>
      <c r="M819" s="4">
        <v>2021</v>
      </c>
      <c r="N819" s="5">
        <v>18979.57</v>
      </c>
      <c r="O819" s="5"/>
      <c r="P819" s="5">
        <v>1640.61</v>
      </c>
      <c r="Q819" s="58">
        <f t="shared" si="36"/>
        <v>17338.96</v>
      </c>
      <c r="R819" s="3" t="s">
        <v>33</v>
      </c>
      <c r="S819" s="4">
        <v>675</v>
      </c>
      <c r="T819" s="4">
        <v>610</v>
      </c>
      <c r="U819" s="4">
        <v>1.1100000000000001</v>
      </c>
      <c r="V819" s="5">
        <v>21001.98</v>
      </c>
      <c r="W819" s="58">
        <f t="shared" si="37"/>
        <v>5230.4384325317778</v>
      </c>
    </row>
    <row r="820" spans="1:23">
      <c r="A820" s="3" t="s">
        <v>17</v>
      </c>
      <c r="B820" s="3" t="s">
        <v>18</v>
      </c>
      <c r="C820" s="3" t="s">
        <v>19</v>
      </c>
      <c r="D820" s="3" t="s">
        <v>29</v>
      </c>
      <c r="E820" s="3" t="s">
        <v>21</v>
      </c>
      <c r="F820" s="70" t="s">
        <v>487</v>
      </c>
      <c r="G820" s="3" t="s">
        <v>41</v>
      </c>
      <c r="H820" s="58" t="str">
        <f t="shared" si="38"/>
        <v>397</v>
      </c>
      <c r="I820" s="59">
        <f>_xlfn.XLOOKUP(H820,'A6.2-Rate Base RCND Plant'!C:C,'A6.2-Rate Base RCND Plant'!F:F,"ERROR")</f>
        <v>0.45288665983949944</v>
      </c>
      <c r="J820" s="3" t="s">
        <v>23</v>
      </c>
      <c r="K820" s="3" t="s">
        <v>42</v>
      </c>
      <c r="L820" s="3" t="s">
        <v>43</v>
      </c>
      <c r="M820" s="4">
        <v>2022</v>
      </c>
      <c r="N820" s="5">
        <v>18321.330000000002</v>
      </c>
      <c r="O820" s="5"/>
      <c r="P820" s="5">
        <v>5234.3</v>
      </c>
      <c r="Q820" s="58">
        <f t="shared" si="36"/>
        <v>13087.030000000002</v>
      </c>
      <c r="R820" s="3" t="s">
        <v>36</v>
      </c>
      <c r="S820" s="4">
        <v>1</v>
      </c>
      <c r="T820" s="4">
        <v>1</v>
      </c>
      <c r="U820" s="4">
        <v>1</v>
      </c>
      <c r="V820" s="5">
        <v>18321.330000000002</v>
      </c>
      <c r="W820" s="58">
        <f t="shared" si="37"/>
        <v>8297.4859475172179</v>
      </c>
    </row>
    <row r="821" spans="1:23">
      <c r="A821" s="3" t="s">
        <v>17</v>
      </c>
      <c r="B821" s="3" t="s">
        <v>18</v>
      </c>
      <c r="C821" s="3" t="s">
        <v>19</v>
      </c>
      <c r="D821" s="3" t="s">
        <v>29</v>
      </c>
      <c r="E821" s="3" t="s">
        <v>21</v>
      </c>
      <c r="F821" s="70" t="s">
        <v>487</v>
      </c>
      <c r="G821" s="3" t="s">
        <v>41</v>
      </c>
      <c r="H821" s="58" t="str">
        <f t="shared" si="38"/>
        <v>397</v>
      </c>
      <c r="I821" s="59">
        <f>_xlfn.XLOOKUP(H821,'A6.2-Rate Base RCND Plant'!C:C,'A6.2-Rate Base RCND Plant'!F:F,"ERROR")</f>
        <v>0.45288665983949944</v>
      </c>
      <c r="J821" s="3" t="s">
        <v>23</v>
      </c>
      <c r="K821" s="3" t="s">
        <v>31</v>
      </c>
      <c r="L821" s="3" t="s">
        <v>32</v>
      </c>
      <c r="M821" s="4">
        <v>2022</v>
      </c>
      <c r="N821" s="5">
        <v>271460.90000000002</v>
      </c>
      <c r="O821" s="5"/>
      <c r="P821" s="5">
        <v>70586.16</v>
      </c>
      <c r="Q821" s="58">
        <f t="shared" si="36"/>
        <v>200874.74000000002</v>
      </c>
      <c r="R821" s="3" t="s">
        <v>36</v>
      </c>
      <c r="S821" s="4">
        <v>1</v>
      </c>
      <c r="T821" s="4">
        <v>1</v>
      </c>
      <c r="U821" s="4">
        <v>1</v>
      </c>
      <c r="V821" s="5">
        <v>271460.90000000002</v>
      </c>
      <c r="W821" s="58">
        <f t="shared" si="37"/>
        <v>122941.02027802439</v>
      </c>
    </row>
    <row r="822" spans="1:23">
      <c r="A822" s="3" t="s">
        <v>17</v>
      </c>
      <c r="B822" s="3" t="s">
        <v>18</v>
      </c>
      <c r="C822" s="3" t="s">
        <v>19</v>
      </c>
      <c r="D822" s="3" t="s">
        <v>20</v>
      </c>
      <c r="E822" s="3" t="s">
        <v>21</v>
      </c>
      <c r="F822" s="70" t="s">
        <v>487</v>
      </c>
      <c r="G822" s="3" t="s">
        <v>63</v>
      </c>
      <c r="H822" s="58" t="str">
        <f t="shared" si="38"/>
        <v>383</v>
      </c>
      <c r="I822" s="59">
        <f>_xlfn.XLOOKUP(H822,'A6.2-Rate Base RCND Plant'!C:C,'A6.2-Rate Base RCND Plant'!F:F,"ERROR")</f>
        <v>0.50413956378429226</v>
      </c>
      <c r="J822" s="3" t="s">
        <v>23</v>
      </c>
      <c r="K822" s="3" t="s">
        <v>24</v>
      </c>
      <c r="L822" s="3" t="s">
        <v>25</v>
      </c>
      <c r="M822" s="4">
        <v>2023</v>
      </c>
      <c r="N822" s="5">
        <v>200220.09</v>
      </c>
      <c r="O822" s="5"/>
      <c r="P822" s="5">
        <v>16938.16</v>
      </c>
      <c r="Q822" s="58">
        <f t="shared" si="36"/>
        <v>183281.93</v>
      </c>
      <c r="R822" s="3" t="s">
        <v>64</v>
      </c>
      <c r="S822" s="4">
        <v>954</v>
      </c>
      <c r="T822" s="4">
        <v>769</v>
      </c>
      <c r="U822" s="4">
        <v>1.24</v>
      </c>
      <c r="V822" s="5">
        <v>248387.47</v>
      </c>
      <c r="W822" s="58">
        <f t="shared" si="37"/>
        <v>125221.95077528399</v>
      </c>
    </row>
    <row r="823" spans="1:23">
      <c r="A823" s="3" t="s">
        <v>17</v>
      </c>
      <c r="B823" s="3" t="s">
        <v>18</v>
      </c>
      <c r="C823" s="3" t="s">
        <v>19</v>
      </c>
      <c r="D823" s="3" t="s">
        <v>20</v>
      </c>
      <c r="E823" s="3" t="s">
        <v>21</v>
      </c>
      <c r="F823" s="70" t="s">
        <v>487</v>
      </c>
      <c r="G823" s="3" t="s">
        <v>61</v>
      </c>
      <c r="H823" s="58" t="str">
        <f t="shared" si="38"/>
        <v>376</v>
      </c>
      <c r="I823" s="59">
        <f>_xlfn.XLOOKUP(H823,'A6.2-Rate Base RCND Plant'!C:C,'A6.2-Rate Base RCND Plant'!F:F,"ERROR")</f>
        <v>0.40359779215499247</v>
      </c>
      <c r="J823" s="3" t="s">
        <v>23</v>
      </c>
      <c r="K823" s="3" t="s">
        <v>24</v>
      </c>
      <c r="L823" s="3" t="s">
        <v>25</v>
      </c>
      <c r="M823" s="4">
        <v>2023</v>
      </c>
      <c r="N823" s="5">
        <v>11742931.48</v>
      </c>
      <c r="O823" s="5"/>
      <c r="P823" s="5">
        <v>626087.65</v>
      </c>
      <c r="Q823" s="58">
        <f t="shared" si="36"/>
        <v>11116843.83</v>
      </c>
      <c r="R823" s="3" t="s">
        <v>62</v>
      </c>
      <c r="S823" s="4">
        <v>1688</v>
      </c>
      <c r="T823" s="4">
        <v>1360</v>
      </c>
      <c r="U823" s="4">
        <v>1.24</v>
      </c>
      <c r="V823" s="5">
        <v>14575050.25</v>
      </c>
      <c r="W823" s="58">
        <f t="shared" si="37"/>
        <v>5882458.1014480712</v>
      </c>
    </row>
    <row r="824" spans="1:23">
      <c r="A824" s="3" t="s">
        <v>17</v>
      </c>
      <c r="B824" s="3" t="s">
        <v>18</v>
      </c>
      <c r="C824" s="3" t="s">
        <v>19</v>
      </c>
      <c r="D824" s="3" t="s">
        <v>29</v>
      </c>
      <c r="E824" s="3" t="s">
        <v>21</v>
      </c>
      <c r="F824" s="70" t="s">
        <v>487</v>
      </c>
      <c r="G824" s="3" t="s">
        <v>60</v>
      </c>
      <c r="H824" s="58" t="str">
        <f t="shared" si="38"/>
        <v>394</v>
      </c>
      <c r="I824" s="59">
        <f>_xlfn.XLOOKUP(H824,'A6.2-Rate Base RCND Plant'!C:C,'A6.2-Rate Base RCND Plant'!F:F,"ERROR")</f>
        <v>0.34726061264282393</v>
      </c>
      <c r="J824" s="3" t="s">
        <v>23</v>
      </c>
      <c r="K824" s="3" t="s">
        <v>58</v>
      </c>
      <c r="L824" s="3" t="s">
        <v>59</v>
      </c>
      <c r="M824" s="4">
        <v>2023</v>
      </c>
      <c r="N824" s="5">
        <v>55872.03</v>
      </c>
      <c r="O824" s="5"/>
      <c r="P824" s="5">
        <v>6615.2</v>
      </c>
      <c r="Q824" s="58">
        <f t="shared" si="36"/>
        <v>49256.83</v>
      </c>
      <c r="R824" s="3" t="s">
        <v>36</v>
      </c>
      <c r="S824" s="4">
        <v>1</v>
      </c>
      <c r="T824" s="4">
        <v>1</v>
      </c>
      <c r="U824" s="4">
        <v>1</v>
      </c>
      <c r="V824" s="5">
        <v>55872.03</v>
      </c>
      <c r="W824" s="58">
        <f t="shared" si="37"/>
        <v>19402.155367398238</v>
      </c>
    </row>
    <row r="825" spans="1:23">
      <c r="A825" s="3" t="s">
        <v>17</v>
      </c>
      <c r="B825" s="3" t="s">
        <v>18</v>
      </c>
      <c r="C825" s="3" t="s">
        <v>19</v>
      </c>
      <c r="D825" s="3" t="s">
        <v>29</v>
      </c>
      <c r="E825" s="3" t="s">
        <v>21</v>
      </c>
      <c r="F825" s="70" t="s">
        <v>487</v>
      </c>
      <c r="G825" s="3" t="s">
        <v>34</v>
      </c>
      <c r="H825" s="58" t="str">
        <f t="shared" si="38"/>
        <v>392</v>
      </c>
      <c r="I825" s="59">
        <f>_xlfn.XLOOKUP(H825,'A6.2-Rate Base RCND Plant'!C:C,'A6.2-Rate Base RCND Plant'!F:F,"ERROR")</f>
        <v>0.43183290679129122</v>
      </c>
      <c r="J825" s="3" t="s">
        <v>54</v>
      </c>
      <c r="K825" s="3" t="s">
        <v>24</v>
      </c>
      <c r="L825" s="3" t="s">
        <v>25</v>
      </c>
      <c r="M825" s="4">
        <v>2023</v>
      </c>
      <c r="N825" s="5">
        <v>466235.1</v>
      </c>
      <c r="O825" s="5"/>
      <c r="P825" s="5">
        <v>299548.64</v>
      </c>
      <c r="Q825" s="58">
        <f t="shared" si="36"/>
        <v>166686.45999999996</v>
      </c>
      <c r="R825" s="3" t="s">
        <v>36</v>
      </c>
      <c r="S825" s="4">
        <v>1</v>
      </c>
      <c r="T825" s="4">
        <v>1</v>
      </c>
      <c r="U825" s="4">
        <v>1</v>
      </c>
      <c r="V825" s="5">
        <v>466235.1</v>
      </c>
      <c r="W825" s="58">
        <f t="shared" si="37"/>
        <v>201335.65848112834</v>
      </c>
    </row>
    <row r="826" spans="1:23">
      <c r="A826" s="3" t="s">
        <v>17</v>
      </c>
      <c r="B826" s="3" t="s">
        <v>18</v>
      </c>
      <c r="C826" s="3" t="s">
        <v>19</v>
      </c>
      <c r="D826" s="3" t="s">
        <v>29</v>
      </c>
      <c r="E826" s="3" t="s">
        <v>21</v>
      </c>
      <c r="F826" s="70" t="s">
        <v>487</v>
      </c>
      <c r="G826" s="3" t="s">
        <v>57</v>
      </c>
      <c r="H826" s="58" t="str">
        <f t="shared" si="38"/>
        <v>396</v>
      </c>
      <c r="I826" s="59">
        <f>_xlfn.XLOOKUP(H826,'A6.2-Rate Base RCND Plant'!C:C,'A6.2-Rate Base RCND Plant'!F:F,"ERROR")</f>
        <v>0.54297473900690851</v>
      </c>
      <c r="J826" s="3" t="s">
        <v>23</v>
      </c>
      <c r="K826" s="3" t="s">
        <v>37</v>
      </c>
      <c r="L826" s="3" t="s">
        <v>38</v>
      </c>
      <c r="M826" s="4">
        <v>2023</v>
      </c>
      <c r="N826" s="5">
        <v>60906.03</v>
      </c>
      <c r="O826" s="5"/>
      <c r="P826" s="5">
        <v>20923.62</v>
      </c>
      <c r="Q826" s="58">
        <f t="shared" si="36"/>
        <v>39982.410000000003</v>
      </c>
      <c r="R826" s="3" t="s">
        <v>36</v>
      </c>
      <c r="S826" s="4">
        <v>1</v>
      </c>
      <c r="T826" s="4">
        <v>1</v>
      </c>
      <c r="U826" s="4">
        <v>1</v>
      </c>
      <c r="V826" s="5">
        <v>60906.03</v>
      </c>
      <c r="W826" s="58">
        <f t="shared" si="37"/>
        <v>33070.43574319694</v>
      </c>
    </row>
    <row r="827" spans="1:23">
      <c r="A827" s="3" t="s">
        <v>17</v>
      </c>
      <c r="B827" s="3" t="s">
        <v>18</v>
      </c>
      <c r="C827" s="3" t="s">
        <v>19</v>
      </c>
      <c r="D827" s="3" t="s">
        <v>20</v>
      </c>
      <c r="E827" s="3" t="s">
        <v>21</v>
      </c>
      <c r="F827" s="70" t="s">
        <v>487</v>
      </c>
      <c r="G827" s="3" t="s">
        <v>55</v>
      </c>
      <c r="H827" s="58" t="str">
        <f t="shared" si="38"/>
        <v>379</v>
      </c>
      <c r="I827" s="59">
        <f>_xlfn.XLOOKUP(H827,'A6.2-Rate Base RCND Plant'!C:C,'A6.2-Rate Base RCND Plant'!F:F,"ERROR")</f>
        <v>0.3380707986361931</v>
      </c>
      <c r="J827" s="3" t="s">
        <v>23</v>
      </c>
      <c r="K827" s="3" t="s">
        <v>24</v>
      </c>
      <c r="L827" s="3" t="s">
        <v>25</v>
      </c>
      <c r="M827" s="4">
        <v>2023</v>
      </c>
      <c r="N827" s="5">
        <v>10636.38</v>
      </c>
      <c r="O827" s="5"/>
      <c r="P827" s="5">
        <v>576.15</v>
      </c>
      <c r="Q827" s="58">
        <f t="shared" si="36"/>
        <v>10060.23</v>
      </c>
      <c r="R827" s="3" t="s">
        <v>56</v>
      </c>
      <c r="S827" s="4">
        <v>1223</v>
      </c>
      <c r="T827" s="4">
        <v>1181</v>
      </c>
      <c r="U827" s="4">
        <v>1.04</v>
      </c>
      <c r="V827" s="5">
        <v>11014.64</v>
      </c>
      <c r="W827" s="58">
        <f t="shared" si="37"/>
        <v>3723.7281414901577</v>
      </c>
    </row>
    <row r="828" spans="1:23">
      <c r="A828" s="3" t="s">
        <v>17</v>
      </c>
      <c r="B828" s="3" t="s">
        <v>18</v>
      </c>
      <c r="C828" s="3" t="s">
        <v>19</v>
      </c>
      <c r="D828" s="3" t="s">
        <v>20</v>
      </c>
      <c r="E828" s="3" t="s">
        <v>21</v>
      </c>
      <c r="F828" s="70" t="s">
        <v>487</v>
      </c>
      <c r="G828" s="3" t="s">
        <v>51</v>
      </c>
      <c r="H828" s="58" t="str">
        <f t="shared" si="38"/>
        <v>375</v>
      </c>
      <c r="I828" s="59">
        <f>_xlfn.XLOOKUP(H828,'A6.2-Rate Base RCND Plant'!C:C,'A6.2-Rate Base RCND Plant'!F:F,"ERROR")</f>
        <v>0.14703551036705884</v>
      </c>
      <c r="J828" s="3" t="s">
        <v>23</v>
      </c>
      <c r="K828" s="3" t="s">
        <v>24</v>
      </c>
      <c r="L828" s="3" t="s">
        <v>25</v>
      </c>
      <c r="M828" s="4">
        <v>2023</v>
      </c>
      <c r="N828" s="5">
        <v>5041.38</v>
      </c>
      <c r="O828" s="5"/>
      <c r="P828" s="5">
        <v>324.49</v>
      </c>
      <c r="Q828" s="58">
        <f t="shared" si="36"/>
        <v>4716.8900000000003</v>
      </c>
      <c r="R828" s="3" t="s">
        <v>52</v>
      </c>
      <c r="S828" s="4">
        <v>673</v>
      </c>
      <c r="T828" s="4">
        <v>642</v>
      </c>
      <c r="U828" s="4">
        <v>1.05</v>
      </c>
      <c r="V828" s="5">
        <v>5284.81</v>
      </c>
      <c r="W828" s="58">
        <f t="shared" si="37"/>
        <v>777.05473554293621</v>
      </c>
    </row>
    <row r="829" spans="1:23">
      <c r="A829" s="3" t="s">
        <v>17</v>
      </c>
      <c r="B829" s="3" t="s">
        <v>18</v>
      </c>
      <c r="C829" s="3" t="s">
        <v>19</v>
      </c>
      <c r="D829" s="3" t="s">
        <v>29</v>
      </c>
      <c r="E829" s="3" t="s">
        <v>21</v>
      </c>
      <c r="F829" s="70" t="s">
        <v>487</v>
      </c>
      <c r="G829" s="3" t="s">
        <v>100</v>
      </c>
      <c r="H829" s="58" t="str">
        <f t="shared" si="38"/>
        <v>395</v>
      </c>
      <c r="I829" s="59">
        <f>_xlfn.XLOOKUP(H829,'A6.2-Rate Base RCND Plant'!C:C,'A6.2-Rate Base RCND Plant'!F:F,"ERROR")</f>
        <v>0.29940093200424372</v>
      </c>
      <c r="J829" s="3" t="s">
        <v>23</v>
      </c>
      <c r="K829" s="3" t="s">
        <v>49</v>
      </c>
      <c r="L829" s="3" t="s">
        <v>50</v>
      </c>
      <c r="M829" s="4">
        <v>2022</v>
      </c>
      <c r="N829" s="5">
        <v>7348.1</v>
      </c>
      <c r="O829" s="5"/>
      <c r="P829" s="5">
        <v>3605.6</v>
      </c>
      <c r="Q829" s="58">
        <f t="shared" si="36"/>
        <v>3742.5000000000005</v>
      </c>
      <c r="R829" s="3" t="s">
        <v>36</v>
      </c>
      <c r="S829" s="4">
        <v>1</v>
      </c>
      <c r="T829" s="4">
        <v>1</v>
      </c>
      <c r="U829" s="4">
        <v>1</v>
      </c>
      <c r="V829" s="5">
        <v>7348.1</v>
      </c>
      <c r="W829" s="58">
        <f t="shared" si="37"/>
        <v>2200.0279884603833</v>
      </c>
    </row>
    <row r="830" spans="1:23">
      <c r="A830" s="3" t="s">
        <v>17</v>
      </c>
      <c r="B830" s="3" t="s">
        <v>18</v>
      </c>
      <c r="C830" s="3" t="s">
        <v>19</v>
      </c>
      <c r="D830" s="3" t="s">
        <v>29</v>
      </c>
      <c r="E830" s="3" t="s">
        <v>21</v>
      </c>
      <c r="F830" s="70" t="s">
        <v>487</v>
      </c>
      <c r="G830" s="3" t="s">
        <v>100</v>
      </c>
      <c r="H830" s="58" t="str">
        <f t="shared" si="38"/>
        <v>395</v>
      </c>
      <c r="I830" s="59">
        <f>_xlfn.XLOOKUP(H830,'A6.2-Rate Base RCND Plant'!C:C,'A6.2-Rate Base RCND Plant'!F:F,"ERROR")</f>
        <v>0.29940093200424372</v>
      </c>
      <c r="J830" s="3" t="s">
        <v>23</v>
      </c>
      <c r="K830" s="3" t="s">
        <v>37</v>
      </c>
      <c r="L830" s="3" t="s">
        <v>38</v>
      </c>
      <c r="M830" s="4">
        <v>2022</v>
      </c>
      <c r="N830" s="5">
        <v>7648.03</v>
      </c>
      <c r="O830" s="5"/>
      <c r="P830" s="5">
        <v>5802.12</v>
      </c>
      <c r="Q830" s="58">
        <f t="shared" si="36"/>
        <v>1845.9099999999999</v>
      </c>
      <c r="R830" s="3" t="s">
        <v>36</v>
      </c>
      <c r="S830" s="4">
        <v>1</v>
      </c>
      <c r="T830" s="4">
        <v>1</v>
      </c>
      <c r="U830" s="4">
        <v>1</v>
      </c>
      <c r="V830" s="5">
        <v>7648.03</v>
      </c>
      <c r="W830" s="58">
        <f t="shared" si="37"/>
        <v>2289.8273099964163</v>
      </c>
    </row>
    <row r="831" spans="1:23">
      <c r="A831" s="3" t="s">
        <v>17</v>
      </c>
      <c r="B831" s="3" t="s">
        <v>18</v>
      </c>
      <c r="C831" s="3" t="s">
        <v>19</v>
      </c>
      <c r="D831" s="3" t="s">
        <v>29</v>
      </c>
      <c r="E831" s="3" t="s">
        <v>21</v>
      </c>
      <c r="F831" s="70" t="s">
        <v>487</v>
      </c>
      <c r="G831" s="3" t="s">
        <v>70</v>
      </c>
      <c r="H831" s="58" t="str">
        <f t="shared" si="38"/>
        <v>391</v>
      </c>
      <c r="I831" s="59">
        <f>_xlfn.XLOOKUP(H831,'A6.2-Rate Base RCND Plant'!C:C,'A6.2-Rate Base RCND Plant'!F:F,"ERROR")</f>
        <v>0.55164661503469203</v>
      </c>
      <c r="J831" s="3" t="s">
        <v>112</v>
      </c>
      <c r="K831" s="3" t="s">
        <v>37</v>
      </c>
      <c r="L831" s="3" t="s">
        <v>38</v>
      </c>
      <c r="M831" s="4">
        <v>2022</v>
      </c>
      <c r="N831" s="5">
        <v>474260</v>
      </c>
      <c r="O831" s="5"/>
      <c r="P831" s="5">
        <v>406810.74</v>
      </c>
      <c r="Q831" s="58">
        <f t="shared" si="36"/>
        <v>67449.260000000009</v>
      </c>
      <c r="R831" s="3" t="s">
        <v>36</v>
      </c>
      <c r="S831" s="4">
        <v>1</v>
      </c>
      <c r="T831" s="4">
        <v>1</v>
      </c>
      <c r="U831" s="4">
        <v>1</v>
      </c>
      <c r="V831" s="5">
        <v>474260</v>
      </c>
      <c r="W831" s="58">
        <f t="shared" si="37"/>
        <v>261623.92364635304</v>
      </c>
    </row>
    <row r="832" spans="1:23">
      <c r="A832" s="3" t="s">
        <v>17</v>
      </c>
      <c r="B832" s="3" t="s">
        <v>18</v>
      </c>
      <c r="C832" s="3" t="s">
        <v>19</v>
      </c>
      <c r="D832" s="3" t="s">
        <v>20</v>
      </c>
      <c r="E832" s="3" t="s">
        <v>101</v>
      </c>
      <c r="F832" s="70" t="s">
        <v>487</v>
      </c>
      <c r="G832" s="3" t="s">
        <v>63</v>
      </c>
      <c r="H832" s="58" t="str">
        <f t="shared" si="38"/>
        <v>383</v>
      </c>
      <c r="I832" s="59">
        <f>_xlfn.XLOOKUP(H832,'A6.2-Rate Base RCND Plant'!C:C,'A6.2-Rate Base RCND Plant'!F:F,"ERROR")</f>
        <v>0.50413956378429226</v>
      </c>
      <c r="J832" s="3" t="s">
        <v>23</v>
      </c>
      <c r="K832" s="3" t="s">
        <v>24</v>
      </c>
      <c r="L832" s="3" t="s">
        <v>102</v>
      </c>
      <c r="M832" s="4">
        <v>2003</v>
      </c>
      <c r="N832" s="5">
        <v>-109825.33</v>
      </c>
      <c r="O832" s="5"/>
      <c r="P832" s="5">
        <v>-64952.31</v>
      </c>
      <c r="Q832" s="58">
        <f t="shared" si="36"/>
        <v>-44873.020000000004</v>
      </c>
      <c r="R832" s="3" t="s">
        <v>64</v>
      </c>
      <c r="S832" s="4">
        <v>954</v>
      </c>
      <c r="T832" s="4">
        <v>321</v>
      </c>
      <c r="U832" s="4">
        <v>2.97</v>
      </c>
      <c r="V832" s="5">
        <v>-326396.78000000003</v>
      </c>
      <c r="W832" s="58">
        <f t="shared" si="37"/>
        <v>-164549.53028979761</v>
      </c>
    </row>
    <row r="833" spans="1:23">
      <c r="A833" s="3" t="s">
        <v>17</v>
      </c>
      <c r="B833" s="3" t="s">
        <v>18</v>
      </c>
      <c r="C833" s="3" t="s">
        <v>19</v>
      </c>
      <c r="D833" s="3" t="s">
        <v>20</v>
      </c>
      <c r="E833" s="3" t="s">
        <v>101</v>
      </c>
      <c r="F833" s="70" t="s">
        <v>487</v>
      </c>
      <c r="G833" s="3" t="s">
        <v>80</v>
      </c>
      <c r="H833" s="58" t="str">
        <f t="shared" si="38"/>
        <v>385</v>
      </c>
      <c r="I833" s="59">
        <f>_xlfn.XLOOKUP(H833,'A6.2-Rate Base RCND Plant'!C:C,'A6.2-Rate Base RCND Plant'!F:F,"ERROR")</f>
        <v>0.39278890683516676</v>
      </c>
      <c r="J833" s="3" t="s">
        <v>23</v>
      </c>
      <c r="K833" s="3" t="s">
        <v>24</v>
      </c>
      <c r="L833" s="3" t="s">
        <v>102</v>
      </c>
      <c r="M833" s="4">
        <v>2003</v>
      </c>
      <c r="N833" s="5">
        <v>272367</v>
      </c>
      <c r="O833" s="5"/>
      <c r="P833" s="5">
        <v>139684.6</v>
      </c>
      <c r="Q833" s="58">
        <f t="shared" si="36"/>
        <v>132682.4</v>
      </c>
      <c r="R833" s="3" t="s">
        <v>36</v>
      </c>
      <c r="S833" s="4">
        <v>1</v>
      </c>
      <c r="T833" s="4">
        <v>1</v>
      </c>
      <c r="U833" s="4">
        <v>1</v>
      </c>
      <c r="V833" s="5">
        <v>272367</v>
      </c>
      <c r="W833" s="58">
        <f t="shared" si="37"/>
        <v>106982.73618797386</v>
      </c>
    </row>
    <row r="834" spans="1:23">
      <c r="A834" s="3" t="s">
        <v>17</v>
      </c>
      <c r="B834" s="3" t="s">
        <v>18</v>
      </c>
      <c r="C834" s="3" t="s">
        <v>19</v>
      </c>
      <c r="D834" s="3" t="s">
        <v>29</v>
      </c>
      <c r="E834" s="3" t="s">
        <v>101</v>
      </c>
      <c r="F834" s="70" t="s">
        <v>487</v>
      </c>
      <c r="G834" s="3" t="s">
        <v>87</v>
      </c>
      <c r="H834" s="58" t="str">
        <f t="shared" si="38"/>
        <v>398</v>
      </c>
      <c r="I834" s="59">
        <f>_xlfn.XLOOKUP(H834,'A6.2-Rate Base RCND Plant'!C:C,'A6.2-Rate Base RCND Plant'!F:F,"ERROR")</f>
        <v>0.24374129646131953</v>
      </c>
      <c r="J834" s="3" t="s">
        <v>23</v>
      </c>
      <c r="K834" s="3" t="s">
        <v>24</v>
      </c>
      <c r="L834" s="3" t="s">
        <v>102</v>
      </c>
      <c r="M834" s="4">
        <v>2003</v>
      </c>
      <c r="N834" s="5">
        <v>-728.19</v>
      </c>
      <c r="O834" s="5"/>
      <c r="P834" s="5">
        <v>-667.18</v>
      </c>
      <c r="Q834" s="58">
        <f t="shared" ref="Q834:Q897" si="39">N834-P834</f>
        <v>-61.010000000000105</v>
      </c>
      <c r="R834" s="3" t="s">
        <v>36</v>
      </c>
      <c r="S834" s="4">
        <v>1</v>
      </c>
      <c r="T834" s="4">
        <v>1</v>
      </c>
      <c r="U834" s="4">
        <v>1</v>
      </c>
      <c r="V834" s="5">
        <v>-728.19</v>
      </c>
      <c r="W834" s="58">
        <f t="shared" ref="W834:W897" si="40">I834*V834</f>
        <v>-177.48997467016829</v>
      </c>
    </row>
    <row r="835" spans="1:23">
      <c r="A835" s="3" t="s">
        <v>17</v>
      </c>
      <c r="B835" s="3" t="s">
        <v>18</v>
      </c>
      <c r="C835" s="3" t="s">
        <v>19</v>
      </c>
      <c r="D835" s="3" t="s">
        <v>29</v>
      </c>
      <c r="E835" s="3" t="s">
        <v>21</v>
      </c>
      <c r="F835" s="70" t="s">
        <v>487</v>
      </c>
      <c r="G835" s="3" t="s">
        <v>57</v>
      </c>
      <c r="H835" s="58" t="str">
        <f t="shared" ref="H835:H898" si="41">MID(G835,2,3)</f>
        <v>396</v>
      </c>
      <c r="I835" s="59">
        <f>_xlfn.XLOOKUP(H835,'A6.2-Rate Base RCND Plant'!C:C,'A6.2-Rate Base RCND Plant'!F:F,"ERROR")</f>
        <v>0.54297473900690851</v>
      </c>
      <c r="J835" s="3" t="s">
        <v>23</v>
      </c>
      <c r="K835" s="3" t="s">
        <v>37</v>
      </c>
      <c r="L835" s="3" t="s">
        <v>38</v>
      </c>
      <c r="M835" s="4">
        <v>2024</v>
      </c>
      <c r="N835" s="5">
        <v>70117.33</v>
      </c>
      <c r="O835" s="5"/>
      <c r="P835" s="5">
        <v>13516.27</v>
      </c>
      <c r="Q835" s="58">
        <f t="shared" si="39"/>
        <v>56601.06</v>
      </c>
      <c r="R835" s="3" t="s">
        <v>36</v>
      </c>
      <c r="S835" s="4">
        <v>1</v>
      </c>
      <c r="T835" s="4">
        <v>1</v>
      </c>
      <c r="U835" s="4">
        <v>1</v>
      </c>
      <c r="V835" s="5">
        <v>70117.33</v>
      </c>
      <c r="W835" s="58">
        <f t="shared" si="40"/>
        <v>38071.93895661128</v>
      </c>
    </row>
    <row r="836" spans="1:23">
      <c r="A836" s="3" t="s">
        <v>17</v>
      </c>
      <c r="B836" s="3" t="s">
        <v>18</v>
      </c>
      <c r="C836" s="3" t="s">
        <v>19</v>
      </c>
      <c r="D836" s="3" t="s">
        <v>29</v>
      </c>
      <c r="E836" s="3" t="s">
        <v>21</v>
      </c>
      <c r="F836" s="70" t="s">
        <v>487</v>
      </c>
      <c r="G836" s="3" t="s">
        <v>70</v>
      </c>
      <c r="H836" s="58" t="str">
        <f t="shared" si="41"/>
        <v>391</v>
      </c>
      <c r="I836" s="59">
        <f>_xlfn.XLOOKUP(H836,'A6.2-Rate Base RCND Plant'!C:C,'A6.2-Rate Base RCND Plant'!F:F,"ERROR")</f>
        <v>0.55164661503469203</v>
      </c>
      <c r="J836" s="3" t="s">
        <v>112</v>
      </c>
      <c r="K836" s="3" t="s">
        <v>31</v>
      </c>
      <c r="L836" s="3" t="s">
        <v>32</v>
      </c>
      <c r="M836" s="4">
        <v>2023</v>
      </c>
      <c r="N836" s="5">
        <v>335695.32</v>
      </c>
      <c r="O836" s="5"/>
      <c r="P836" s="5">
        <v>170519.22</v>
      </c>
      <c r="Q836" s="58">
        <f t="shared" si="39"/>
        <v>165176.1</v>
      </c>
      <c r="R836" s="3" t="s">
        <v>36</v>
      </c>
      <c r="S836" s="4">
        <v>1</v>
      </c>
      <c r="T836" s="4">
        <v>1</v>
      </c>
      <c r="U836" s="4">
        <v>1</v>
      </c>
      <c r="V836" s="5">
        <v>335695.32</v>
      </c>
      <c r="W836" s="58">
        <f t="shared" si="40"/>
        <v>185185.18696098775</v>
      </c>
    </row>
    <row r="837" spans="1:23">
      <c r="A837" s="3" t="s">
        <v>17</v>
      </c>
      <c r="B837" s="3" t="s">
        <v>18</v>
      </c>
      <c r="C837" s="3" t="s">
        <v>19</v>
      </c>
      <c r="D837" s="3" t="s">
        <v>29</v>
      </c>
      <c r="E837" s="3" t="s">
        <v>21</v>
      </c>
      <c r="F837" s="70" t="s">
        <v>487</v>
      </c>
      <c r="G837" s="3" t="s">
        <v>30</v>
      </c>
      <c r="H837" s="58" t="str">
        <f t="shared" si="41"/>
        <v>390</v>
      </c>
      <c r="I837" s="59">
        <f>_xlfn.XLOOKUP(H837,'A6.2-Rate Base RCND Plant'!C:C,'A6.2-Rate Base RCND Plant'!F:F,"ERROR")</f>
        <v>0.24904501540006124</v>
      </c>
      <c r="J837" s="3" t="s">
        <v>23</v>
      </c>
      <c r="K837" s="3" t="s">
        <v>31</v>
      </c>
      <c r="L837" s="3" t="s">
        <v>32</v>
      </c>
      <c r="M837" s="4">
        <v>2024</v>
      </c>
      <c r="N837" s="5">
        <v>29260</v>
      </c>
      <c r="O837" s="5"/>
      <c r="P837" s="5">
        <v>940.87</v>
      </c>
      <c r="Q837" s="58">
        <f t="shared" si="39"/>
        <v>28319.13</v>
      </c>
      <c r="R837" s="3" t="s">
        <v>33</v>
      </c>
      <c r="S837" s="4">
        <v>675</v>
      </c>
      <c r="T837" s="4">
        <v>694</v>
      </c>
      <c r="U837" s="4">
        <v>0.97</v>
      </c>
      <c r="V837" s="5">
        <v>28458.93</v>
      </c>
      <c r="W837" s="58">
        <f t="shared" si="40"/>
        <v>7087.5546601192646</v>
      </c>
    </row>
    <row r="838" spans="1:23">
      <c r="A838" s="3" t="s">
        <v>17</v>
      </c>
      <c r="B838" s="3" t="s">
        <v>18</v>
      </c>
      <c r="C838" s="3" t="s">
        <v>19</v>
      </c>
      <c r="D838" s="3" t="s">
        <v>29</v>
      </c>
      <c r="E838" s="3" t="s">
        <v>21</v>
      </c>
      <c r="F838" s="70" t="s">
        <v>487</v>
      </c>
      <c r="G838" s="3" t="s">
        <v>30</v>
      </c>
      <c r="H838" s="58" t="str">
        <f t="shared" si="41"/>
        <v>390</v>
      </c>
      <c r="I838" s="59">
        <f>_xlfn.XLOOKUP(H838,'A6.2-Rate Base RCND Plant'!C:C,'A6.2-Rate Base RCND Plant'!F:F,"ERROR")</f>
        <v>0.24904501540006124</v>
      </c>
      <c r="J838" s="3" t="s">
        <v>23</v>
      </c>
      <c r="K838" s="3" t="s">
        <v>37</v>
      </c>
      <c r="L838" s="3" t="s">
        <v>38</v>
      </c>
      <c r="M838" s="4">
        <v>2024</v>
      </c>
      <c r="N838" s="5">
        <v>9220.91</v>
      </c>
      <c r="O838" s="5"/>
      <c r="P838" s="5">
        <v>409.95</v>
      </c>
      <c r="Q838" s="58">
        <f t="shared" si="39"/>
        <v>8810.9599999999991</v>
      </c>
      <c r="R838" s="3" t="s">
        <v>33</v>
      </c>
      <c r="S838" s="4">
        <v>675</v>
      </c>
      <c r="T838" s="4">
        <v>694</v>
      </c>
      <c r="U838" s="4">
        <v>0.97</v>
      </c>
      <c r="V838" s="5">
        <v>8968.4599999999991</v>
      </c>
      <c r="W838" s="58">
        <f t="shared" si="40"/>
        <v>2233.5502588148329</v>
      </c>
    </row>
    <row r="839" spans="1:23">
      <c r="A839" s="3" t="s">
        <v>17</v>
      </c>
      <c r="B839" s="3" t="s">
        <v>18</v>
      </c>
      <c r="C839" s="3" t="s">
        <v>19</v>
      </c>
      <c r="D839" s="3" t="s">
        <v>20</v>
      </c>
      <c r="E839" s="3" t="s">
        <v>106</v>
      </c>
      <c r="F839" s="70" t="s">
        <v>487</v>
      </c>
      <c r="G839" s="3" t="s">
        <v>46</v>
      </c>
      <c r="H839" s="58" t="str">
        <f t="shared" si="41"/>
        <v>380</v>
      </c>
      <c r="I839" s="59">
        <f>_xlfn.XLOOKUP(H839,'A6.2-Rate Base RCND Plant'!C:C,'A6.2-Rate Base RCND Plant'!F:F,"ERROR")</f>
        <v>0.41926855566498139</v>
      </c>
      <c r="J839" s="3" t="s">
        <v>23</v>
      </c>
      <c r="K839" s="3" t="s">
        <v>24</v>
      </c>
      <c r="L839" s="3" t="s">
        <v>25</v>
      </c>
      <c r="M839" s="4">
        <v>2025</v>
      </c>
      <c r="N839" s="5">
        <v>3026.36</v>
      </c>
      <c r="O839" s="5"/>
      <c r="P839" s="5">
        <v>57.53</v>
      </c>
      <c r="Q839" s="58">
        <f t="shared" si="39"/>
        <v>2968.83</v>
      </c>
      <c r="R839" s="3" t="s">
        <v>47</v>
      </c>
      <c r="S839" s="4">
        <v>1036</v>
      </c>
      <c r="T839" s="4">
        <v>1036</v>
      </c>
      <c r="U839" s="4">
        <v>1</v>
      </c>
      <c r="V839" s="5">
        <v>3026.36</v>
      </c>
      <c r="W839" s="58">
        <f t="shared" si="40"/>
        <v>1268.8575861222732</v>
      </c>
    </row>
    <row r="840" spans="1:23">
      <c r="A840" s="3" t="s">
        <v>17</v>
      </c>
      <c r="B840" s="3" t="s">
        <v>18</v>
      </c>
      <c r="C840" s="3" t="s">
        <v>19</v>
      </c>
      <c r="D840" s="3" t="s">
        <v>29</v>
      </c>
      <c r="E840" s="3" t="s">
        <v>21</v>
      </c>
      <c r="F840" s="70" t="s">
        <v>487</v>
      </c>
      <c r="G840" s="3" t="s">
        <v>60</v>
      </c>
      <c r="H840" s="58" t="str">
        <f t="shared" si="41"/>
        <v>394</v>
      </c>
      <c r="I840" s="59">
        <f>_xlfn.XLOOKUP(H840,'A6.2-Rate Base RCND Plant'!C:C,'A6.2-Rate Base RCND Plant'!F:F,"ERROR")</f>
        <v>0.34726061264282393</v>
      </c>
      <c r="J840" s="3" t="s">
        <v>23</v>
      </c>
      <c r="K840" s="3" t="s">
        <v>42</v>
      </c>
      <c r="L840" s="3" t="s">
        <v>83</v>
      </c>
      <c r="M840" s="4">
        <v>2025</v>
      </c>
      <c r="N840" s="5">
        <v>157389.51999999999</v>
      </c>
      <c r="O840" s="5"/>
      <c r="P840" s="5">
        <v>6067.66</v>
      </c>
      <c r="Q840" s="58">
        <f t="shared" si="39"/>
        <v>151321.85999999999</v>
      </c>
      <c r="R840" s="3" t="s">
        <v>36</v>
      </c>
      <c r="S840" s="4">
        <v>1</v>
      </c>
      <c r="T840" s="4">
        <v>1</v>
      </c>
      <c r="U840" s="4">
        <v>1</v>
      </c>
      <c r="V840" s="5">
        <v>157389.51999999999</v>
      </c>
      <c r="W840" s="58">
        <f t="shared" si="40"/>
        <v>54655.181138759988</v>
      </c>
    </row>
    <row r="841" spans="1:23">
      <c r="A841" s="3" t="s">
        <v>17</v>
      </c>
      <c r="B841" s="3" t="s">
        <v>18</v>
      </c>
      <c r="C841" s="3" t="s">
        <v>19</v>
      </c>
      <c r="D841" s="3" t="s">
        <v>20</v>
      </c>
      <c r="E841" s="3" t="s">
        <v>21</v>
      </c>
      <c r="F841" s="70" t="s">
        <v>487</v>
      </c>
      <c r="G841" s="3" t="s">
        <v>44</v>
      </c>
      <c r="H841" s="58" t="str">
        <f t="shared" si="41"/>
        <v>382</v>
      </c>
      <c r="I841" s="59">
        <f>_xlfn.XLOOKUP(H841,'A6.2-Rate Base RCND Plant'!C:C,'A6.2-Rate Base RCND Plant'!F:F,"ERROR")</f>
        <v>4.068947554640568E-2</v>
      </c>
      <c r="J841" s="3" t="s">
        <v>23</v>
      </c>
      <c r="K841" s="3" t="s">
        <v>24</v>
      </c>
      <c r="L841" s="3" t="s">
        <v>25</v>
      </c>
      <c r="M841" s="4">
        <v>2025</v>
      </c>
      <c r="N841" s="5">
        <v>796584.65</v>
      </c>
      <c r="O841" s="5"/>
      <c r="P841" s="5">
        <v>16229.09</v>
      </c>
      <c r="Q841" s="58">
        <f t="shared" si="39"/>
        <v>780355.56</v>
      </c>
      <c r="R841" s="3" t="s">
        <v>45</v>
      </c>
      <c r="S841" s="4">
        <v>2076</v>
      </c>
      <c r="T841" s="4">
        <v>2076</v>
      </c>
      <c r="U841" s="4">
        <v>1</v>
      </c>
      <c r="V841" s="5">
        <v>796584.65</v>
      </c>
      <c r="W841" s="58">
        <f t="shared" si="40"/>
        <v>32412.611636817128</v>
      </c>
    </row>
    <row r="842" spans="1:23">
      <c r="A842" s="3" t="s">
        <v>17</v>
      </c>
      <c r="B842" s="3" t="s">
        <v>18</v>
      </c>
      <c r="C842" s="3" t="s">
        <v>19</v>
      </c>
      <c r="D842" s="3" t="s">
        <v>20</v>
      </c>
      <c r="E842" s="3" t="s">
        <v>21</v>
      </c>
      <c r="F842" s="70" t="s">
        <v>487</v>
      </c>
      <c r="G842" s="3" t="s">
        <v>61</v>
      </c>
      <c r="H842" s="58" t="str">
        <f t="shared" si="41"/>
        <v>376</v>
      </c>
      <c r="I842" s="59">
        <f>_xlfn.XLOOKUP(H842,'A6.2-Rate Base RCND Plant'!C:C,'A6.2-Rate Base RCND Plant'!F:F,"ERROR")</f>
        <v>0.40359779215499247</v>
      </c>
      <c r="J842" s="3" t="s">
        <v>23</v>
      </c>
      <c r="K842" s="3" t="s">
        <v>24</v>
      </c>
      <c r="L842" s="3" t="s">
        <v>25</v>
      </c>
      <c r="M842" s="4">
        <v>2025</v>
      </c>
      <c r="N842" s="5">
        <v>8079408.6100000003</v>
      </c>
      <c r="O842" s="5"/>
      <c r="P842" s="5">
        <v>137846.75</v>
      </c>
      <c r="Q842" s="58">
        <f t="shared" si="39"/>
        <v>7941561.8600000003</v>
      </c>
      <c r="R842" s="3" t="s">
        <v>62</v>
      </c>
      <c r="S842" s="4">
        <v>1688</v>
      </c>
      <c r="T842" s="4">
        <v>1688</v>
      </c>
      <c r="U842" s="4">
        <v>1</v>
      </c>
      <c r="V842" s="5">
        <v>8079408.6100000003</v>
      </c>
      <c r="W842" s="58">
        <f t="shared" si="40"/>
        <v>3260831.4769140366</v>
      </c>
    </row>
    <row r="843" spans="1:23">
      <c r="A843" s="3" t="s">
        <v>17</v>
      </c>
      <c r="B843" s="3" t="s">
        <v>18</v>
      </c>
      <c r="C843" s="3" t="s">
        <v>19</v>
      </c>
      <c r="D843" s="3" t="s">
        <v>20</v>
      </c>
      <c r="E843" s="3" t="s">
        <v>106</v>
      </c>
      <c r="F843" s="70" t="s">
        <v>487</v>
      </c>
      <c r="G843" s="3" t="s">
        <v>80</v>
      </c>
      <c r="H843" s="58" t="str">
        <f t="shared" si="41"/>
        <v>385</v>
      </c>
      <c r="I843" s="59">
        <f>_xlfn.XLOOKUP(H843,'A6.2-Rate Base RCND Plant'!C:C,'A6.2-Rate Base RCND Plant'!F:F,"ERROR")</f>
        <v>0.39278890683516676</v>
      </c>
      <c r="J843" s="3" t="s">
        <v>23</v>
      </c>
      <c r="K843" s="3" t="s">
        <v>24</v>
      </c>
      <c r="L843" s="3" t="s">
        <v>25</v>
      </c>
      <c r="M843" s="4">
        <v>2025</v>
      </c>
      <c r="N843" s="5">
        <v>11317.74</v>
      </c>
      <c r="O843" s="5"/>
      <c r="P843" s="5">
        <v>228.49</v>
      </c>
      <c r="Q843" s="58">
        <f t="shared" si="39"/>
        <v>11089.25</v>
      </c>
      <c r="R843" s="3" t="s">
        <v>36</v>
      </c>
      <c r="S843" s="4">
        <v>1</v>
      </c>
      <c r="T843" s="4">
        <v>1</v>
      </c>
      <c r="U843" s="4">
        <v>1</v>
      </c>
      <c r="V843" s="5">
        <v>11317.74</v>
      </c>
      <c r="W843" s="58">
        <f t="shared" si="40"/>
        <v>4445.4827224446399</v>
      </c>
    </row>
    <row r="844" spans="1:23">
      <c r="A844" s="3" t="s">
        <v>17</v>
      </c>
      <c r="B844" s="3" t="s">
        <v>18</v>
      </c>
      <c r="C844" s="3" t="s">
        <v>19</v>
      </c>
      <c r="D844" s="3" t="s">
        <v>29</v>
      </c>
      <c r="E844" s="3" t="s">
        <v>21</v>
      </c>
      <c r="F844" s="70" t="s">
        <v>487</v>
      </c>
      <c r="G844" s="3" t="s">
        <v>34</v>
      </c>
      <c r="H844" s="58" t="str">
        <f t="shared" si="41"/>
        <v>392</v>
      </c>
      <c r="I844" s="59">
        <f>_xlfn.XLOOKUP(H844,'A6.2-Rate Base RCND Plant'!C:C,'A6.2-Rate Base RCND Plant'!F:F,"ERROR")</f>
        <v>0.43183290679129122</v>
      </c>
      <c r="J844" s="3" t="s">
        <v>35</v>
      </c>
      <c r="K844" s="3" t="s">
        <v>24</v>
      </c>
      <c r="L844" s="3" t="s">
        <v>25</v>
      </c>
      <c r="M844" s="4">
        <v>2025</v>
      </c>
      <c r="N844" s="5">
        <v>66527.509999999995</v>
      </c>
      <c r="O844" s="5"/>
      <c r="P844" s="5">
        <v>1252.42</v>
      </c>
      <c r="Q844" s="58">
        <f t="shared" si="39"/>
        <v>65275.09</v>
      </c>
      <c r="R844" s="3" t="s">
        <v>36</v>
      </c>
      <c r="S844" s="4">
        <v>1</v>
      </c>
      <c r="T844" s="4">
        <v>1</v>
      </c>
      <c r="U844" s="4">
        <v>1</v>
      </c>
      <c r="V844" s="5">
        <v>66527.509999999995</v>
      </c>
      <c r="W844" s="58">
        <f t="shared" si="40"/>
        <v>28728.768024886693</v>
      </c>
    </row>
    <row r="845" spans="1:23">
      <c r="A845" s="3" t="s">
        <v>17</v>
      </c>
      <c r="B845" s="3" t="s">
        <v>18</v>
      </c>
      <c r="C845" s="3" t="s">
        <v>19</v>
      </c>
      <c r="D845" s="3" t="s">
        <v>20</v>
      </c>
      <c r="E845" s="3" t="s">
        <v>21</v>
      </c>
      <c r="F845" s="70" t="s">
        <v>487</v>
      </c>
      <c r="G845" s="3" t="s">
        <v>63</v>
      </c>
      <c r="H845" s="58" t="str">
        <f t="shared" si="41"/>
        <v>383</v>
      </c>
      <c r="I845" s="59">
        <f>_xlfn.XLOOKUP(H845,'A6.2-Rate Base RCND Plant'!C:C,'A6.2-Rate Base RCND Plant'!F:F,"ERROR")</f>
        <v>0.50413956378429226</v>
      </c>
      <c r="J845" s="3" t="s">
        <v>23</v>
      </c>
      <c r="K845" s="3" t="s">
        <v>24</v>
      </c>
      <c r="L845" s="3" t="s">
        <v>25</v>
      </c>
      <c r="M845" s="4">
        <v>2026</v>
      </c>
      <c r="N845" s="5">
        <v>91392.76</v>
      </c>
      <c r="O845" s="5"/>
      <c r="P845" s="5">
        <v>643.66</v>
      </c>
      <c r="Q845" s="58">
        <f t="shared" si="39"/>
        <v>90749.099999999991</v>
      </c>
      <c r="R845" s="3" t="s">
        <v>64</v>
      </c>
      <c r="S845" s="4">
        <v>954</v>
      </c>
      <c r="T845" s="4">
        <v>954</v>
      </c>
      <c r="U845" s="4">
        <v>1</v>
      </c>
      <c r="V845" s="5">
        <v>91392.76</v>
      </c>
      <c r="W845" s="58">
        <f t="shared" si="40"/>
        <v>46074.70615944251</v>
      </c>
    </row>
    <row r="846" spans="1:23">
      <c r="A846" s="3" t="s">
        <v>17</v>
      </c>
      <c r="B846" s="3" t="s">
        <v>18</v>
      </c>
      <c r="C846" s="3" t="s">
        <v>19</v>
      </c>
      <c r="D846" s="3" t="s">
        <v>20</v>
      </c>
      <c r="E846" s="3" t="s">
        <v>21</v>
      </c>
      <c r="F846" s="70" t="s">
        <v>487</v>
      </c>
      <c r="G846" s="3" t="s">
        <v>22</v>
      </c>
      <c r="H846" s="58" t="str">
        <f t="shared" si="41"/>
        <v>384</v>
      </c>
      <c r="I846" s="59">
        <f>_xlfn.XLOOKUP(H846,'A6.2-Rate Base RCND Plant'!C:C,'A6.2-Rate Base RCND Plant'!F:F,"ERROR")</f>
        <v>0.35620879944303163</v>
      </c>
      <c r="J846" s="3" t="s">
        <v>23</v>
      </c>
      <c r="K846" s="3" t="s">
        <v>24</v>
      </c>
      <c r="L846" s="3" t="s">
        <v>25</v>
      </c>
      <c r="M846" s="4">
        <v>2026</v>
      </c>
      <c r="N846" s="5">
        <v>120203.8</v>
      </c>
      <c r="O846" s="5"/>
      <c r="P846" s="5">
        <v>856.63</v>
      </c>
      <c r="Q846" s="58">
        <f t="shared" si="39"/>
        <v>119347.17</v>
      </c>
      <c r="R846" s="3" t="s">
        <v>26</v>
      </c>
      <c r="S846" s="4">
        <v>1947</v>
      </c>
      <c r="T846" s="4">
        <v>1947</v>
      </c>
      <c r="U846" s="4">
        <v>1</v>
      </c>
      <c r="V846" s="5">
        <v>120203.8</v>
      </c>
      <c r="W846" s="58">
        <f t="shared" si="40"/>
        <v>42817.651286490283</v>
      </c>
    </row>
    <row r="847" spans="1:23">
      <c r="A847" s="3" t="s">
        <v>17</v>
      </c>
      <c r="B847" s="3" t="s">
        <v>18</v>
      </c>
      <c r="C847" s="3" t="s">
        <v>19</v>
      </c>
      <c r="D847" s="3" t="s">
        <v>29</v>
      </c>
      <c r="E847" s="3" t="s">
        <v>21</v>
      </c>
      <c r="F847" s="70" t="s">
        <v>487</v>
      </c>
      <c r="G847" s="3" t="s">
        <v>60</v>
      </c>
      <c r="H847" s="58" t="str">
        <f t="shared" si="41"/>
        <v>394</v>
      </c>
      <c r="I847" s="59">
        <f>_xlfn.XLOOKUP(H847,'A6.2-Rate Base RCND Plant'!C:C,'A6.2-Rate Base RCND Plant'!F:F,"ERROR")</f>
        <v>0.34726061264282393</v>
      </c>
      <c r="J847" s="3" t="s">
        <v>23</v>
      </c>
      <c r="K847" s="3" t="s">
        <v>42</v>
      </c>
      <c r="L847" s="3" t="s">
        <v>91</v>
      </c>
      <c r="M847" s="4">
        <v>2025</v>
      </c>
      <c r="N847" s="5">
        <v>54794.57</v>
      </c>
      <c r="O847" s="5"/>
      <c r="P847" s="5">
        <v>2183.66</v>
      </c>
      <c r="Q847" s="58">
        <f t="shared" si="39"/>
        <v>52610.91</v>
      </c>
      <c r="R847" s="3" t="s">
        <v>36</v>
      </c>
      <c r="S847" s="4">
        <v>1</v>
      </c>
      <c r="T847" s="4">
        <v>1</v>
      </c>
      <c r="U847" s="4">
        <v>1</v>
      </c>
      <c r="V847" s="5">
        <v>54794.57</v>
      </c>
      <c r="W847" s="58">
        <f t="shared" si="40"/>
        <v>19027.995947700099</v>
      </c>
    </row>
    <row r="848" spans="1:23">
      <c r="A848" s="3" t="s">
        <v>17</v>
      </c>
      <c r="B848" s="3" t="s">
        <v>18</v>
      </c>
      <c r="C848" s="3" t="s">
        <v>19</v>
      </c>
      <c r="D848" s="3" t="s">
        <v>20</v>
      </c>
      <c r="E848" s="3" t="s">
        <v>106</v>
      </c>
      <c r="F848" s="70" t="s">
        <v>487</v>
      </c>
      <c r="G848" s="3" t="s">
        <v>80</v>
      </c>
      <c r="H848" s="58" t="str">
        <f t="shared" si="41"/>
        <v>385</v>
      </c>
      <c r="I848" s="59">
        <f>_xlfn.XLOOKUP(H848,'A6.2-Rate Base RCND Plant'!C:C,'A6.2-Rate Base RCND Plant'!F:F,"ERROR")</f>
        <v>0.39278890683516676</v>
      </c>
      <c r="J848" s="3" t="s">
        <v>23</v>
      </c>
      <c r="K848" s="3" t="s">
        <v>24</v>
      </c>
      <c r="L848" s="3" t="s">
        <v>25</v>
      </c>
      <c r="M848" s="4">
        <v>2026</v>
      </c>
      <c r="N848" s="5">
        <v>25311.39</v>
      </c>
      <c r="O848" s="5"/>
      <c r="P848" s="5">
        <v>123.91</v>
      </c>
      <c r="Q848" s="58">
        <f t="shared" si="39"/>
        <v>25187.48</v>
      </c>
      <c r="R848" s="3" t="s">
        <v>36</v>
      </c>
      <c r="S848" s="4">
        <v>1</v>
      </c>
      <c r="T848" s="4">
        <v>1</v>
      </c>
      <c r="U848" s="4">
        <v>1</v>
      </c>
      <c r="V848" s="5">
        <v>25311.39</v>
      </c>
      <c r="W848" s="58">
        <f t="shared" si="40"/>
        <v>9942.0332085785722</v>
      </c>
    </row>
    <row r="849" spans="1:23">
      <c r="A849" s="3" t="s">
        <v>17</v>
      </c>
      <c r="B849" s="3" t="s">
        <v>18</v>
      </c>
      <c r="C849" s="3" t="s">
        <v>19</v>
      </c>
      <c r="D849" s="3" t="s">
        <v>29</v>
      </c>
      <c r="E849" s="3" t="s">
        <v>21</v>
      </c>
      <c r="F849" s="70" t="s">
        <v>487</v>
      </c>
      <c r="G849" s="3" t="s">
        <v>87</v>
      </c>
      <c r="H849" s="58" t="str">
        <f t="shared" si="41"/>
        <v>398</v>
      </c>
      <c r="I849" s="59">
        <f>_xlfn.XLOOKUP(H849,'A6.2-Rate Base RCND Plant'!C:C,'A6.2-Rate Base RCND Plant'!F:F,"ERROR")</f>
        <v>0.24374129646131953</v>
      </c>
      <c r="J849" s="3" t="s">
        <v>23</v>
      </c>
      <c r="K849" s="3" t="s">
        <v>73</v>
      </c>
      <c r="L849" s="3" t="s">
        <v>74</v>
      </c>
      <c r="M849" s="4">
        <v>2026</v>
      </c>
      <c r="N849" s="5">
        <v>1849.64</v>
      </c>
      <c r="O849" s="5"/>
      <c r="P849" s="5">
        <v>18.34</v>
      </c>
      <c r="Q849" s="58">
        <f t="shared" si="39"/>
        <v>1831.3000000000002</v>
      </c>
      <c r="R849" s="3" t="s">
        <v>36</v>
      </c>
      <c r="S849" s="4">
        <v>1</v>
      </c>
      <c r="T849" s="4">
        <v>1</v>
      </c>
      <c r="U849" s="4">
        <v>1</v>
      </c>
      <c r="V849" s="5">
        <v>1849.64</v>
      </c>
      <c r="W849" s="58">
        <f t="shared" si="40"/>
        <v>450.83365158671506</v>
      </c>
    </row>
    <row r="850" spans="1:23">
      <c r="A850" s="3" t="s">
        <v>17</v>
      </c>
      <c r="B850" s="3" t="s">
        <v>18</v>
      </c>
      <c r="C850" s="3" t="s">
        <v>19</v>
      </c>
      <c r="D850" s="3" t="s">
        <v>29</v>
      </c>
      <c r="E850" s="3" t="s">
        <v>21</v>
      </c>
      <c r="F850" s="70" t="s">
        <v>487</v>
      </c>
      <c r="G850" s="3" t="s">
        <v>34</v>
      </c>
      <c r="H850" s="58" t="str">
        <f t="shared" si="41"/>
        <v>392</v>
      </c>
      <c r="I850" s="59">
        <f>_xlfn.XLOOKUP(H850,'A6.2-Rate Base RCND Plant'!C:C,'A6.2-Rate Base RCND Plant'!F:F,"ERROR")</f>
        <v>0.43183290679129122</v>
      </c>
      <c r="J850" s="3" t="s">
        <v>53</v>
      </c>
      <c r="K850" s="3" t="s">
        <v>24</v>
      </c>
      <c r="L850" s="3" t="s">
        <v>25</v>
      </c>
      <c r="M850" s="4">
        <v>2026</v>
      </c>
      <c r="N850" s="5">
        <v>1126523.0900000001</v>
      </c>
      <c r="O850" s="5"/>
      <c r="P850" s="5">
        <v>15461.57</v>
      </c>
      <c r="Q850" s="58">
        <f t="shared" si="39"/>
        <v>1111061.52</v>
      </c>
      <c r="R850" s="3" t="s">
        <v>36</v>
      </c>
      <c r="S850" s="4">
        <v>1</v>
      </c>
      <c r="T850" s="4">
        <v>1</v>
      </c>
      <c r="U850" s="4">
        <v>1</v>
      </c>
      <c r="V850" s="5">
        <v>1126523.0900000001</v>
      </c>
      <c r="W850" s="58">
        <f t="shared" si="40"/>
        <v>486469.7405222074</v>
      </c>
    </row>
    <row r="851" spans="1:23">
      <c r="A851" s="3" t="s">
        <v>17</v>
      </c>
      <c r="B851" s="3" t="s">
        <v>18</v>
      </c>
      <c r="C851" s="3" t="s">
        <v>19</v>
      </c>
      <c r="D851" s="3" t="s">
        <v>29</v>
      </c>
      <c r="E851" s="3" t="s">
        <v>21</v>
      </c>
      <c r="F851" s="70" t="s">
        <v>487</v>
      </c>
      <c r="G851" s="3" t="s">
        <v>34</v>
      </c>
      <c r="H851" s="58" t="str">
        <f t="shared" si="41"/>
        <v>392</v>
      </c>
      <c r="I851" s="59">
        <f>_xlfn.XLOOKUP(H851,'A6.2-Rate Base RCND Plant'!C:C,'A6.2-Rate Base RCND Plant'!F:F,"ERROR")</f>
        <v>0.43183290679129122</v>
      </c>
      <c r="J851" s="3" t="s">
        <v>81</v>
      </c>
      <c r="K851" s="3" t="s">
        <v>24</v>
      </c>
      <c r="L851" s="3" t="s">
        <v>25</v>
      </c>
      <c r="M851" s="4">
        <v>2026</v>
      </c>
      <c r="N851" s="5">
        <v>290443.08</v>
      </c>
      <c r="O851" s="5"/>
      <c r="P851" s="5">
        <v>2601.4899999999998</v>
      </c>
      <c r="Q851" s="58">
        <f t="shared" si="39"/>
        <v>287841.59000000003</v>
      </c>
      <c r="R851" s="3" t="s">
        <v>36</v>
      </c>
      <c r="S851" s="4">
        <v>1</v>
      </c>
      <c r="T851" s="4">
        <v>1</v>
      </c>
      <c r="U851" s="4">
        <v>1</v>
      </c>
      <c r="V851" s="5">
        <v>290443.08</v>
      </c>
      <c r="W851" s="58">
        <f t="shared" si="40"/>
        <v>125422.87949381555</v>
      </c>
    </row>
    <row r="852" spans="1:23">
      <c r="A852" s="3" t="s">
        <v>17</v>
      </c>
      <c r="B852" s="3" t="s">
        <v>18</v>
      </c>
      <c r="C852" s="3" t="s">
        <v>19</v>
      </c>
      <c r="D852" s="3" t="s">
        <v>20</v>
      </c>
      <c r="E852" s="3" t="s">
        <v>21</v>
      </c>
      <c r="F852" s="70" t="s">
        <v>487</v>
      </c>
      <c r="G852" s="3" t="s">
        <v>92</v>
      </c>
      <c r="H852" s="58" t="str">
        <f t="shared" si="41"/>
        <v>374</v>
      </c>
      <c r="I852" s="59">
        <f>_xlfn.XLOOKUP(H852,'A6.2-Rate Base RCND Plant'!C:C,'A6.2-Rate Base RCND Plant'!F:F,"ERROR")</f>
        <v>-1.7269128751637088E-2</v>
      </c>
      <c r="J852" s="3" t="s">
        <v>118</v>
      </c>
      <c r="K852" s="3" t="s">
        <v>24</v>
      </c>
      <c r="L852" s="3" t="s">
        <v>25</v>
      </c>
      <c r="M852" s="4">
        <v>2020</v>
      </c>
      <c r="N852" s="5">
        <v>5000</v>
      </c>
      <c r="O852" s="5"/>
      <c r="P852" s="5">
        <v>-5262.45</v>
      </c>
      <c r="Q852" s="58">
        <f t="shared" si="39"/>
        <v>10262.450000000001</v>
      </c>
      <c r="R852" s="3" t="s">
        <v>36</v>
      </c>
      <c r="S852" s="4">
        <v>1</v>
      </c>
      <c r="T852" s="4">
        <v>1</v>
      </c>
      <c r="U852" s="4">
        <v>1</v>
      </c>
      <c r="V852" s="5">
        <v>5000</v>
      </c>
      <c r="W852" s="58">
        <f t="shared" si="40"/>
        <v>-86.345643758185432</v>
      </c>
    </row>
    <row r="853" spans="1:23">
      <c r="A853" s="3" t="s">
        <v>17</v>
      </c>
      <c r="B853" s="3" t="s">
        <v>18</v>
      </c>
      <c r="C853" s="3" t="s">
        <v>19</v>
      </c>
      <c r="D853" s="3" t="s">
        <v>20</v>
      </c>
      <c r="E853" s="3" t="s">
        <v>21</v>
      </c>
      <c r="F853" s="70" t="s">
        <v>487</v>
      </c>
      <c r="G853" s="3" t="s">
        <v>61</v>
      </c>
      <c r="H853" s="58" t="str">
        <f t="shared" si="41"/>
        <v>376</v>
      </c>
      <c r="I853" s="59">
        <f>_xlfn.XLOOKUP(H853,'A6.2-Rate Base RCND Plant'!C:C,'A6.2-Rate Base RCND Plant'!F:F,"ERROR")</f>
        <v>0.40359779215499247</v>
      </c>
      <c r="J853" s="3" t="s">
        <v>23</v>
      </c>
      <c r="K853" s="3" t="s">
        <v>24</v>
      </c>
      <c r="L853" s="3" t="s">
        <v>25</v>
      </c>
      <c r="M853" s="4">
        <v>2015</v>
      </c>
      <c r="N853" s="5">
        <v>1417566.09</v>
      </c>
      <c r="O853" s="5"/>
      <c r="P853" s="5">
        <v>314953.17</v>
      </c>
      <c r="Q853" s="58">
        <f t="shared" si="39"/>
        <v>1102612.9200000002</v>
      </c>
      <c r="R853" s="3" t="s">
        <v>62</v>
      </c>
      <c r="S853" s="4">
        <v>1688</v>
      </c>
      <c r="T853" s="4">
        <v>775</v>
      </c>
      <c r="U853" s="4">
        <v>2.1800000000000002</v>
      </c>
      <c r="V853" s="5">
        <v>3087550.4</v>
      </c>
      <c r="W853" s="58">
        <f t="shared" si="40"/>
        <v>1246128.5246072637</v>
      </c>
    </row>
    <row r="854" spans="1:23">
      <c r="A854" s="3" t="s">
        <v>17</v>
      </c>
      <c r="B854" s="3" t="s">
        <v>18</v>
      </c>
      <c r="C854" s="3" t="s">
        <v>19</v>
      </c>
      <c r="D854" s="3" t="s">
        <v>20</v>
      </c>
      <c r="E854" s="3" t="s">
        <v>21</v>
      </c>
      <c r="F854" s="70" t="s">
        <v>487</v>
      </c>
      <c r="G854" s="3" t="s">
        <v>63</v>
      </c>
      <c r="H854" s="58" t="str">
        <f t="shared" si="41"/>
        <v>383</v>
      </c>
      <c r="I854" s="59">
        <f>_xlfn.XLOOKUP(H854,'A6.2-Rate Base RCND Plant'!C:C,'A6.2-Rate Base RCND Plant'!F:F,"ERROR")</f>
        <v>0.50413956378429226</v>
      </c>
      <c r="J854" s="3" t="s">
        <v>23</v>
      </c>
      <c r="K854" s="3" t="s">
        <v>24</v>
      </c>
      <c r="L854" s="3" t="s">
        <v>25</v>
      </c>
      <c r="M854" s="4">
        <v>2013</v>
      </c>
      <c r="N854" s="5">
        <v>134977.96</v>
      </c>
      <c r="O854" s="5"/>
      <c r="P854" s="5">
        <v>49587.31</v>
      </c>
      <c r="Q854" s="58">
        <f t="shared" si="39"/>
        <v>85390.65</v>
      </c>
      <c r="R854" s="3" t="s">
        <v>64</v>
      </c>
      <c r="S854" s="4">
        <v>954</v>
      </c>
      <c r="T854" s="4">
        <v>443</v>
      </c>
      <c r="U854" s="4">
        <v>2.15</v>
      </c>
      <c r="V854" s="5">
        <v>290674.88</v>
      </c>
      <c r="W854" s="58">
        <f t="shared" si="40"/>
        <v>146540.70720625151</v>
      </c>
    </row>
    <row r="855" spans="1:23">
      <c r="A855" s="3" t="s">
        <v>17</v>
      </c>
      <c r="B855" s="3" t="s">
        <v>18</v>
      </c>
      <c r="C855" s="3" t="s">
        <v>19</v>
      </c>
      <c r="D855" s="3" t="s">
        <v>29</v>
      </c>
      <c r="E855" s="3" t="s">
        <v>21</v>
      </c>
      <c r="F855" s="70" t="s">
        <v>487</v>
      </c>
      <c r="G855" s="3" t="s">
        <v>57</v>
      </c>
      <c r="H855" s="58" t="str">
        <f t="shared" si="41"/>
        <v>396</v>
      </c>
      <c r="I855" s="59">
        <f>_xlfn.XLOOKUP(H855,'A6.2-Rate Base RCND Plant'!C:C,'A6.2-Rate Base RCND Plant'!F:F,"ERROR")</f>
        <v>0.54297473900690851</v>
      </c>
      <c r="J855" s="3" t="s">
        <v>23</v>
      </c>
      <c r="K855" s="3" t="s">
        <v>73</v>
      </c>
      <c r="L855" s="3" t="s">
        <v>74</v>
      </c>
      <c r="M855" s="4">
        <v>2013</v>
      </c>
      <c r="N855" s="5">
        <v>32740.880000000001</v>
      </c>
      <c r="O855" s="5"/>
      <c r="P855" s="5">
        <v>27936.45</v>
      </c>
      <c r="Q855" s="58">
        <f t="shared" si="39"/>
        <v>4804.43</v>
      </c>
      <c r="R855" s="3" t="s">
        <v>36</v>
      </c>
      <c r="S855" s="4">
        <v>1</v>
      </c>
      <c r="T855" s="4">
        <v>1</v>
      </c>
      <c r="U855" s="4">
        <v>1</v>
      </c>
      <c r="V855" s="5">
        <v>32740.880000000001</v>
      </c>
      <c r="W855" s="58">
        <f t="shared" si="40"/>
        <v>17777.470772856512</v>
      </c>
    </row>
    <row r="856" spans="1:23">
      <c r="A856" s="3" t="s">
        <v>17</v>
      </c>
      <c r="B856" s="3" t="s">
        <v>18</v>
      </c>
      <c r="C856" s="3" t="s">
        <v>19</v>
      </c>
      <c r="D856" s="3" t="s">
        <v>65</v>
      </c>
      <c r="E856" s="3" t="s">
        <v>21</v>
      </c>
      <c r="F856" s="70" t="s">
        <v>487</v>
      </c>
      <c r="G856" s="3" t="s">
        <v>84</v>
      </c>
      <c r="H856" s="58" t="str">
        <f t="shared" si="41"/>
        <v>366</v>
      </c>
      <c r="I856" s="59">
        <f>_xlfn.XLOOKUP(H856,'A6.2-Rate Base RCND Plant'!C:C,'A6.2-Rate Base RCND Plant'!F:F,"ERROR")</f>
        <v>0.39290817265497768</v>
      </c>
      <c r="J856" s="3" t="s">
        <v>23</v>
      </c>
      <c r="K856" s="3" t="s">
        <v>24</v>
      </c>
      <c r="L856" s="3" t="s">
        <v>25</v>
      </c>
      <c r="M856" s="4">
        <v>2014</v>
      </c>
      <c r="N856" s="5">
        <v>4773.2700000000004</v>
      </c>
      <c r="O856" s="5"/>
      <c r="P856" s="5">
        <v>1029.4100000000001</v>
      </c>
      <c r="Q856" s="58">
        <f t="shared" si="39"/>
        <v>3743.8600000000006</v>
      </c>
      <c r="R856" s="3" t="s">
        <v>85</v>
      </c>
      <c r="S856" s="4">
        <v>673</v>
      </c>
      <c r="T856" s="4">
        <v>438</v>
      </c>
      <c r="U856" s="4">
        <v>1.54</v>
      </c>
      <c r="V856" s="5">
        <v>7334.27</v>
      </c>
      <c r="W856" s="58">
        <f t="shared" si="40"/>
        <v>2881.6946234582233</v>
      </c>
    </row>
    <row r="857" spans="1:23">
      <c r="A857" s="3" t="s">
        <v>17</v>
      </c>
      <c r="B857" s="3" t="s">
        <v>18</v>
      </c>
      <c r="C857" s="3" t="s">
        <v>19</v>
      </c>
      <c r="D857" s="3" t="s">
        <v>20</v>
      </c>
      <c r="E857" s="3" t="s">
        <v>21</v>
      </c>
      <c r="F857" s="70" t="s">
        <v>487</v>
      </c>
      <c r="G857" s="3" t="s">
        <v>39</v>
      </c>
      <c r="H857" s="58" t="str">
        <f t="shared" si="41"/>
        <v>378</v>
      </c>
      <c r="I857" s="59">
        <f>_xlfn.XLOOKUP(H857,'A6.2-Rate Base RCND Plant'!C:C,'A6.2-Rate Base RCND Plant'!F:F,"ERROR")</f>
        <v>0.46834496815577242</v>
      </c>
      <c r="J857" s="3" t="s">
        <v>23</v>
      </c>
      <c r="K857" s="3" t="s">
        <v>24</v>
      </c>
      <c r="L857" s="3" t="s">
        <v>25</v>
      </c>
      <c r="M857" s="4">
        <v>2013</v>
      </c>
      <c r="N857" s="5">
        <v>75874.759999999995</v>
      </c>
      <c r="O857" s="5"/>
      <c r="P857" s="5">
        <v>24722.79</v>
      </c>
      <c r="Q857" s="58">
        <f t="shared" si="39"/>
        <v>51151.969999999994</v>
      </c>
      <c r="R857" s="3" t="s">
        <v>40</v>
      </c>
      <c r="S857" s="4">
        <v>1184</v>
      </c>
      <c r="T857" s="4">
        <v>641</v>
      </c>
      <c r="U857" s="4">
        <v>1.85</v>
      </c>
      <c r="V857" s="5">
        <v>140149.32</v>
      </c>
      <c r="W857" s="58">
        <f t="shared" si="40"/>
        <v>65638.228812453162</v>
      </c>
    </row>
    <row r="858" spans="1:23">
      <c r="A858" s="3" t="s">
        <v>17</v>
      </c>
      <c r="B858" s="3" t="s">
        <v>18</v>
      </c>
      <c r="C858" s="3" t="s">
        <v>19</v>
      </c>
      <c r="D858" s="3" t="s">
        <v>20</v>
      </c>
      <c r="E858" s="3" t="s">
        <v>21</v>
      </c>
      <c r="F858" s="70" t="s">
        <v>487</v>
      </c>
      <c r="G858" s="3" t="s">
        <v>46</v>
      </c>
      <c r="H858" s="58" t="str">
        <f t="shared" si="41"/>
        <v>380</v>
      </c>
      <c r="I858" s="59">
        <f>_xlfn.XLOOKUP(H858,'A6.2-Rate Base RCND Plant'!C:C,'A6.2-Rate Base RCND Plant'!F:F,"ERROR")</f>
        <v>0.41926855566498139</v>
      </c>
      <c r="J858" s="3" t="s">
        <v>23</v>
      </c>
      <c r="K858" s="3" t="s">
        <v>24</v>
      </c>
      <c r="L858" s="3" t="s">
        <v>25</v>
      </c>
      <c r="M858" s="4">
        <v>2012</v>
      </c>
      <c r="N858" s="5">
        <v>5389698.5499999998</v>
      </c>
      <c r="O858" s="5"/>
      <c r="P858" s="5">
        <v>2292850.6800000002</v>
      </c>
      <c r="Q858" s="58">
        <f t="shared" si="39"/>
        <v>3096847.8699999996</v>
      </c>
      <c r="R858" s="3" t="s">
        <v>47</v>
      </c>
      <c r="S858" s="4">
        <v>1036</v>
      </c>
      <c r="T858" s="4">
        <v>575</v>
      </c>
      <c r="U858" s="4">
        <v>1.8</v>
      </c>
      <c r="V858" s="5">
        <v>9710830.7799999993</v>
      </c>
      <c r="W858" s="58">
        <f t="shared" si="40"/>
        <v>4071445.9954376444</v>
      </c>
    </row>
    <row r="859" spans="1:23">
      <c r="A859" s="3" t="s">
        <v>17</v>
      </c>
      <c r="B859" s="3" t="s">
        <v>18</v>
      </c>
      <c r="C859" s="3" t="s">
        <v>19</v>
      </c>
      <c r="D859" s="3" t="s">
        <v>20</v>
      </c>
      <c r="E859" s="3" t="s">
        <v>21</v>
      </c>
      <c r="F859" s="70" t="s">
        <v>487</v>
      </c>
      <c r="G859" s="3" t="s">
        <v>80</v>
      </c>
      <c r="H859" s="58" t="str">
        <f t="shared" si="41"/>
        <v>385</v>
      </c>
      <c r="I859" s="59">
        <f>_xlfn.XLOOKUP(H859,'A6.2-Rate Base RCND Plant'!C:C,'A6.2-Rate Base RCND Plant'!F:F,"ERROR")</f>
        <v>0.39278890683516676</v>
      </c>
      <c r="J859" s="3" t="s">
        <v>23</v>
      </c>
      <c r="K859" s="3" t="s">
        <v>24</v>
      </c>
      <c r="L859" s="3" t="s">
        <v>25</v>
      </c>
      <c r="M859" s="4">
        <v>2014</v>
      </c>
      <c r="N859" s="5">
        <v>88423.46</v>
      </c>
      <c r="O859" s="5"/>
      <c r="P859" s="5">
        <v>29748.18</v>
      </c>
      <c r="Q859" s="58">
        <f t="shared" si="39"/>
        <v>58675.280000000006</v>
      </c>
      <c r="R859" s="3" t="s">
        <v>36</v>
      </c>
      <c r="S859" s="4">
        <v>1</v>
      </c>
      <c r="T859" s="4">
        <v>1</v>
      </c>
      <c r="U859" s="4">
        <v>1</v>
      </c>
      <c r="V859" s="5">
        <v>88423.46</v>
      </c>
      <c r="W859" s="58">
        <f t="shared" si="40"/>
        <v>34731.754191983098</v>
      </c>
    </row>
    <row r="860" spans="1:23">
      <c r="A860" s="3" t="s">
        <v>17</v>
      </c>
      <c r="B860" s="3" t="s">
        <v>18</v>
      </c>
      <c r="C860" s="3" t="s">
        <v>19</v>
      </c>
      <c r="D860" s="3" t="s">
        <v>29</v>
      </c>
      <c r="E860" s="3" t="s">
        <v>21</v>
      </c>
      <c r="F860" s="70" t="s">
        <v>487</v>
      </c>
      <c r="G860" s="3" t="s">
        <v>57</v>
      </c>
      <c r="H860" s="58" t="str">
        <f t="shared" si="41"/>
        <v>396</v>
      </c>
      <c r="I860" s="59">
        <f>_xlfn.XLOOKUP(H860,'A6.2-Rate Base RCND Plant'!C:C,'A6.2-Rate Base RCND Plant'!F:F,"ERROR")</f>
        <v>0.54297473900690851</v>
      </c>
      <c r="J860" s="3" t="s">
        <v>23</v>
      </c>
      <c r="K860" s="3" t="s">
        <v>31</v>
      </c>
      <c r="L860" s="3" t="s">
        <v>32</v>
      </c>
      <c r="M860" s="4">
        <v>2015</v>
      </c>
      <c r="N860" s="5">
        <v>43990.64</v>
      </c>
      <c r="O860" s="5"/>
      <c r="P860" s="5">
        <v>25804.02</v>
      </c>
      <c r="Q860" s="58">
        <f t="shared" si="39"/>
        <v>18186.62</v>
      </c>
      <c r="R860" s="3" t="s">
        <v>36</v>
      </c>
      <c r="S860" s="4">
        <v>1</v>
      </c>
      <c r="T860" s="4">
        <v>1</v>
      </c>
      <c r="U860" s="4">
        <v>1</v>
      </c>
      <c r="V860" s="5">
        <v>43990.64</v>
      </c>
      <c r="W860" s="58">
        <f t="shared" si="40"/>
        <v>23885.806272746871</v>
      </c>
    </row>
    <row r="861" spans="1:23">
      <c r="A861" s="3" t="s">
        <v>17</v>
      </c>
      <c r="B861" s="3" t="s">
        <v>18</v>
      </c>
      <c r="C861" s="3" t="s">
        <v>19</v>
      </c>
      <c r="D861" s="3" t="s">
        <v>20</v>
      </c>
      <c r="E861" s="3" t="s">
        <v>21</v>
      </c>
      <c r="F861" s="70" t="s">
        <v>487</v>
      </c>
      <c r="G861" s="3" t="s">
        <v>63</v>
      </c>
      <c r="H861" s="58" t="str">
        <f t="shared" si="41"/>
        <v>383</v>
      </c>
      <c r="I861" s="59">
        <f>_xlfn.XLOOKUP(H861,'A6.2-Rate Base RCND Plant'!C:C,'A6.2-Rate Base RCND Plant'!F:F,"ERROR")</f>
        <v>0.50413956378429226</v>
      </c>
      <c r="J861" s="3" t="s">
        <v>23</v>
      </c>
      <c r="K861" s="3" t="s">
        <v>24</v>
      </c>
      <c r="L861" s="3" t="s">
        <v>25</v>
      </c>
      <c r="M861" s="4">
        <v>2012</v>
      </c>
      <c r="N861" s="5">
        <v>95075.77</v>
      </c>
      <c r="O861" s="5"/>
      <c r="P861" s="5">
        <v>37618.300000000003</v>
      </c>
      <c r="Q861" s="58">
        <f t="shared" si="39"/>
        <v>57457.47</v>
      </c>
      <c r="R861" s="3" t="s">
        <v>64</v>
      </c>
      <c r="S861" s="4">
        <v>954</v>
      </c>
      <c r="T861" s="4">
        <v>438</v>
      </c>
      <c r="U861" s="4">
        <v>2.1800000000000002</v>
      </c>
      <c r="V861" s="5">
        <v>207082.84</v>
      </c>
      <c r="W861" s="58">
        <f t="shared" si="40"/>
        <v>104398.65262481238</v>
      </c>
    </row>
    <row r="862" spans="1:23">
      <c r="A862" s="3" t="s">
        <v>17</v>
      </c>
      <c r="B862" s="3" t="s">
        <v>18</v>
      </c>
      <c r="C862" s="3" t="s">
        <v>19</v>
      </c>
      <c r="D862" s="3" t="s">
        <v>20</v>
      </c>
      <c r="E862" s="3" t="s">
        <v>21</v>
      </c>
      <c r="F862" s="70" t="s">
        <v>487</v>
      </c>
      <c r="G862" s="3" t="s">
        <v>61</v>
      </c>
      <c r="H862" s="58" t="str">
        <f t="shared" si="41"/>
        <v>376</v>
      </c>
      <c r="I862" s="59">
        <f>_xlfn.XLOOKUP(H862,'A6.2-Rate Base RCND Plant'!C:C,'A6.2-Rate Base RCND Plant'!F:F,"ERROR")</f>
        <v>0.40359779215499247</v>
      </c>
      <c r="J862" s="3" t="s">
        <v>23</v>
      </c>
      <c r="K862" s="3" t="s">
        <v>24</v>
      </c>
      <c r="L862" s="3" t="s">
        <v>25</v>
      </c>
      <c r="M862" s="4">
        <v>2012</v>
      </c>
      <c r="N862" s="5">
        <v>3533546.14</v>
      </c>
      <c r="O862" s="5"/>
      <c r="P862" s="5">
        <v>1033419.2</v>
      </c>
      <c r="Q862" s="58">
        <f t="shared" si="39"/>
        <v>2500126.9400000004</v>
      </c>
      <c r="R862" s="3" t="s">
        <v>62</v>
      </c>
      <c r="S862" s="4">
        <v>1688</v>
      </c>
      <c r="T862" s="4">
        <v>695</v>
      </c>
      <c r="U862" s="4">
        <v>2.4300000000000002</v>
      </c>
      <c r="V862" s="5">
        <v>8582195.5199999996</v>
      </c>
      <c r="W862" s="58">
        <f t="shared" si="40"/>
        <v>3463755.1637144675</v>
      </c>
    </row>
    <row r="863" spans="1:23">
      <c r="A863" s="3" t="s">
        <v>17</v>
      </c>
      <c r="B863" s="3" t="s">
        <v>18</v>
      </c>
      <c r="C863" s="3" t="s">
        <v>19</v>
      </c>
      <c r="D863" s="3" t="s">
        <v>20</v>
      </c>
      <c r="E863" s="3" t="s">
        <v>21</v>
      </c>
      <c r="F863" s="70" t="s">
        <v>487</v>
      </c>
      <c r="G863" s="3" t="s">
        <v>27</v>
      </c>
      <c r="H863" s="58" t="str">
        <f t="shared" si="41"/>
        <v>381</v>
      </c>
      <c r="I863" s="59">
        <f>_xlfn.XLOOKUP(H863,'A6.2-Rate Base RCND Plant'!C:C,'A6.2-Rate Base RCND Plant'!F:F,"ERROR")</f>
        <v>0.1701755990530332</v>
      </c>
      <c r="J863" s="3" t="s">
        <v>23</v>
      </c>
      <c r="K863" s="3" t="s">
        <v>24</v>
      </c>
      <c r="L863" s="3" t="s">
        <v>25</v>
      </c>
      <c r="M863" s="4">
        <v>2010</v>
      </c>
      <c r="N863" s="5">
        <v>203955.17</v>
      </c>
      <c r="O863" s="5"/>
      <c r="P863" s="5">
        <v>45158.04</v>
      </c>
      <c r="Q863" s="58">
        <f t="shared" si="39"/>
        <v>158797.13</v>
      </c>
      <c r="R863" s="3" t="s">
        <v>28</v>
      </c>
      <c r="S863" s="4">
        <v>352</v>
      </c>
      <c r="T863" s="4">
        <v>252</v>
      </c>
      <c r="U863" s="4">
        <v>1.4</v>
      </c>
      <c r="V863" s="5">
        <v>284889.76</v>
      </c>
      <c r="W863" s="58">
        <f t="shared" si="40"/>
        <v>48481.285572074856</v>
      </c>
    </row>
    <row r="864" spans="1:23">
      <c r="A864" s="3" t="s">
        <v>17</v>
      </c>
      <c r="B864" s="3" t="s">
        <v>18</v>
      </c>
      <c r="C864" s="3" t="s">
        <v>19</v>
      </c>
      <c r="D864" s="3" t="s">
        <v>20</v>
      </c>
      <c r="E864" s="3" t="s">
        <v>21</v>
      </c>
      <c r="F864" s="70" t="s">
        <v>487</v>
      </c>
      <c r="G864" s="3" t="s">
        <v>80</v>
      </c>
      <c r="H864" s="58" t="str">
        <f t="shared" si="41"/>
        <v>385</v>
      </c>
      <c r="I864" s="59">
        <f>_xlfn.XLOOKUP(H864,'A6.2-Rate Base RCND Plant'!C:C,'A6.2-Rate Base RCND Plant'!F:F,"ERROR")</f>
        <v>0.39278890683516676</v>
      </c>
      <c r="J864" s="3" t="s">
        <v>23</v>
      </c>
      <c r="K864" s="3" t="s">
        <v>24</v>
      </c>
      <c r="L864" s="3" t="s">
        <v>25</v>
      </c>
      <c r="M864" s="4">
        <v>2011</v>
      </c>
      <c r="N864" s="5">
        <v>107873.86</v>
      </c>
      <c r="O864" s="5"/>
      <c r="P864" s="5">
        <v>47380.15</v>
      </c>
      <c r="Q864" s="58">
        <f t="shared" si="39"/>
        <v>60493.71</v>
      </c>
      <c r="R864" s="3" t="s">
        <v>36</v>
      </c>
      <c r="S864" s="4">
        <v>1</v>
      </c>
      <c r="T864" s="4">
        <v>1</v>
      </c>
      <c r="U864" s="4">
        <v>1</v>
      </c>
      <c r="V864" s="5">
        <v>107873.86</v>
      </c>
      <c r="W864" s="58">
        <f t="shared" si="40"/>
        <v>42371.655545489826</v>
      </c>
    </row>
    <row r="865" spans="1:23">
      <c r="A865" s="3" t="s">
        <v>17</v>
      </c>
      <c r="B865" s="3" t="s">
        <v>18</v>
      </c>
      <c r="C865" s="3" t="s">
        <v>19</v>
      </c>
      <c r="D865" s="3" t="s">
        <v>29</v>
      </c>
      <c r="E865" s="3" t="s">
        <v>21</v>
      </c>
      <c r="F865" s="70" t="s">
        <v>487</v>
      </c>
      <c r="G865" s="3" t="s">
        <v>30</v>
      </c>
      <c r="H865" s="58" t="str">
        <f t="shared" si="41"/>
        <v>390</v>
      </c>
      <c r="I865" s="59">
        <f>_xlfn.XLOOKUP(H865,'A6.2-Rate Base RCND Plant'!C:C,'A6.2-Rate Base RCND Plant'!F:F,"ERROR")</f>
        <v>0.24904501540006124</v>
      </c>
      <c r="J865" s="3" t="s">
        <v>23</v>
      </c>
      <c r="K865" s="3" t="s">
        <v>31</v>
      </c>
      <c r="L865" s="3" t="s">
        <v>32</v>
      </c>
      <c r="M865" s="4">
        <v>2011</v>
      </c>
      <c r="N865" s="5">
        <v>6266.91</v>
      </c>
      <c r="O865" s="5"/>
      <c r="P865" s="5">
        <v>3038.94</v>
      </c>
      <c r="Q865" s="58">
        <f t="shared" si="39"/>
        <v>3227.97</v>
      </c>
      <c r="R865" s="3" t="s">
        <v>33</v>
      </c>
      <c r="S865" s="4">
        <v>675</v>
      </c>
      <c r="T865" s="4">
        <v>435</v>
      </c>
      <c r="U865" s="4">
        <v>1.55</v>
      </c>
      <c r="V865" s="5">
        <v>9724.52</v>
      </c>
      <c r="W865" s="58">
        <f t="shared" si="40"/>
        <v>2421.8432331582035</v>
      </c>
    </row>
    <row r="866" spans="1:23">
      <c r="A866" s="3" t="s">
        <v>17</v>
      </c>
      <c r="B866" s="3" t="s">
        <v>18</v>
      </c>
      <c r="C866" s="3" t="s">
        <v>19</v>
      </c>
      <c r="D866" s="3" t="s">
        <v>29</v>
      </c>
      <c r="E866" s="3" t="s">
        <v>21</v>
      </c>
      <c r="F866" s="70" t="s">
        <v>487</v>
      </c>
      <c r="G866" s="3" t="s">
        <v>41</v>
      </c>
      <c r="H866" s="58" t="str">
        <f t="shared" si="41"/>
        <v>397</v>
      </c>
      <c r="I866" s="59">
        <f>_xlfn.XLOOKUP(H866,'A6.2-Rate Base RCND Plant'!C:C,'A6.2-Rate Base RCND Plant'!F:F,"ERROR")</f>
        <v>0.45288665983949944</v>
      </c>
      <c r="J866" s="3" t="s">
        <v>23</v>
      </c>
      <c r="K866" s="3" t="s">
        <v>58</v>
      </c>
      <c r="L866" s="3" t="s">
        <v>59</v>
      </c>
      <c r="M866" s="4">
        <v>2012</v>
      </c>
      <c r="N866" s="5">
        <v>2086.88</v>
      </c>
      <c r="O866" s="5"/>
      <c r="P866" s="5">
        <v>2076.87</v>
      </c>
      <c r="Q866" s="58">
        <f t="shared" si="39"/>
        <v>10.010000000000218</v>
      </c>
      <c r="R866" s="3" t="s">
        <v>36</v>
      </c>
      <c r="S866" s="4">
        <v>1</v>
      </c>
      <c r="T866" s="4">
        <v>1</v>
      </c>
      <c r="U866" s="4">
        <v>1</v>
      </c>
      <c r="V866" s="5">
        <v>2086.88</v>
      </c>
      <c r="W866" s="58">
        <f t="shared" si="40"/>
        <v>945.12011268585468</v>
      </c>
    </row>
    <row r="867" spans="1:23">
      <c r="A867" s="3" t="s">
        <v>17</v>
      </c>
      <c r="B867" s="3" t="s">
        <v>18</v>
      </c>
      <c r="C867" s="3" t="s">
        <v>19</v>
      </c>
      <c r="D867" s="3" t="s">
        <v>20</v>
      </c>
      <c r="E867" s="3" t="s">
        <v>21</v>
      </c>
      <c r="F867" s="70" t="s">
        <v>487</v>
      </c>
      <c r="G867" s="3" t="s">
        <v>46</v>
      </c>
      <c r="H867" s="58" t="str">
        <f t="shared" si="41"/>
        <v>380</v>
      </c>
      <c r="I867" s="59">
        <f>_xlfn.XLOOKUP(H867,'A6.2-Rate Base RCND Plant'!C:C,'A6.2-Rate Base RCND Plant'!F:F,"ERROR")</f>
        <v>0.41926855566498139</v>
      </c>
      <c r="J867" s="3" t="s">
        <v>23</v>
      </c>
      <c r="K867" s="3" t="s">
        <v>24</v>
      </c>
      <c r="L867" s="3" t="s">
        <v>25</v>
      </c>
      <c r="M867" s="4">
        <v>2004</v>
      </c>
      <c r="N867" s="5">
        <v>6707991.21</v>
      </c>
      <c r="O867" s="5"/>
      <c r="P867" s="5">
        <v>4764869.6500000004</v>
      </c>
      <c r="Q867" s="58">
        <f t="shared" si="39"/>
        <v>1943121.5599999996</v>
      </c>
      <c r="R867" s="3" t="s">
        <v>47</v>
      </c>
      <c r="S867" s="4">
        <v>1036</v>
      </c>
      <c r="T867" s="4">
        <v>368</v>
      </c>
      <c r="U867" s="4">
        <v>2.82</v>
      </c>
      <c r="V867" s="5">
        <v>18884453.52</v>
      </c>
      <c r="W867" s="58">
        <f t="shared" si="40"/>
        <v>7917657.5518528735</v>
      </c>
    </row>
    <row r="868" spans="1:23">
      <c r="A868" s="3" t="s">
        <v>17</v>
      </c>
      <c r="B868" s="3" t="s">
        <v>18</v>
      </c>
      <c r="C868" s="3" t="s">
        <v>19</v>
      </c>
      <c r="D868" s="3" t="s">
        <v>29</v>
      </c>
      <c r="E868" s="3" t="s">
        <v>21</v>
      </c>
      <c r="F868" s="70" t="s">
        <v>487</v>
      </c>
      <c r="G868" s="3" t="s">
        <v>34</v>
      </c>
      <c r="H868" s="58" t="str">
        <f t="shared" si="41"/>
        <v>392</v>
      </c>
      <c r="I868" s="59">
        <f>_xlfn.XLOOKUP(H868,'A6.2-Rate Base RCND Plant'!C:C,'A6.2-Rate Base RCND Plant'!F:F,"ERROR")</f>
        <v>0.43183290679129122</v>
      </c>
      <c r="J868" s="3" t="s">
        <v>72</v>
      </c>
      <c r="K868" s="3" t="s">
        <v>24</v>
      </c>
      <c r="L868" s="3" t="s">
        <v>25</v>
      </c>
      <c r="M868" s="4">
        <v>2010</v>
      </c>
      <c r="N868" s="5">
        <v>24905.01</v>
      </c>
      <c r="O868" s="5"/>
      <c r="P868" s="5">
        <v>20268.689999999999</v>
      </c>
      <c r="Q868" s="58">
        <f t="shared" si="39"/>
        <v>4636.32</v>
      </c>
      <c r="R868" s="3" t="s">
        <v>36</v>
      </c>
      <c r="S868" s="4">
        <v>1</v>
      </c>
      <c r="T868" s="4">
        <v>1</v>
      </c>
      <c r="U868" s="4">
        <v>1</v>
      </c>
      <c r="V868" s="5">
        <v>24905.01</v>
      </c>
      <c r="W868" s="58">
        <f t="shared" si="40"/>
        <v>10754.802861966175</v>
      </c>
    </row>
    <row r="869" spans="1:23">
      <c r="A869" s="3" t="s">
        <v>17</v>
      </c>
      <c r="B869" s="3" t="s">
        <v>18</v>
      </c>
      <c r="C869" s="3" t="s">
        <v>19</v>
      </c>
      <c r="D869" s="3" t="s">
        <v>29</v>
      </c>
      <c r="E869" s="3" t="s">
        <v>21</v>
      </c>
      <c r="F869" s="70" t="s">
        <v>487</v>
      </c>
      <c r="G869" s="3" t="s">
        <v>70</v>
      </c>
      <c r="H869" s="58" t="str">
        <f t="shared" si="41"/>
        <v>391</v>
      </c>
      <c r="I869" s="59">
        <f>_xlfn.XLOOKUP(H869,'A6.2-Rate Base RCND Plant'!C:C,'A6.2-Rate Base RCND Plant'!F:F,"ERROR")</f>
        <v>0.55164661503469203</v>
      </c>
      <c r="J869" s="3" t="s">
        <v>71</v>
      </c>
      <c r="K869" s="3" t="s">
        <v>31</v>
      </c>
      <c r="L869" s="3" t="s">
        <v>32</v>
      </c>
      <c r="M869" s="4">
        <v>2015</v>
      </c>
      <c r="N869" s="5">
        <v>71411.5</v>
      </c>
      <c r="O869" s="5"/>
      <c r="P869" s="5">
        <v>47980.5</v>
      </c>
      <c r="Q869" s="58">
        <f t="shared" si="39"/>
        <v>23431</v>
      </c>
      <c r="R869" s="3" t="s">
        <v>36</v>
      </c>
      <c r="S869" s="4">
        <v>1</v>
      </c>
      <c r="T869" s="4">
        <v>1</v>
      </c>
      <c r="U869" s="4">
        <v>1</v>
      </c>
      <c r="V869" s="5">
        <v>71411.5</v>
      </c>
      <c r="W869" s="58">
        <f t="shared" si="40"/>
        <v>39393.91224954991</v>
      </c>
    </row>
    <row r="870" spans="1:23">
      <c r="A870" s="3" t="s">
        <v>17</v>
      </c>
      <c r="B870" s="3" t="s">
        <v>18</v>
      </c>
      <c r="C870" s="3" t="s">
        <v>19</v>
      </c>
      <c r="D870" s="3" t="s">
        <v>29</v>
      </c>
      <c r="E870" s="3" t="s">
        <v>21</v>
      </c>
      <c r="F870" s="70" t="s">
        <v>487</v>
      </c>
      <c r="G870" s="3" t="s">
        <v>34</v>
      </c>
      <c r="H870" s="58" t="str">
        <f t="shared" si="41"/>
        <v>392</v>
      </c>
      <c r="I870" s="59">
        <f>_xlfn.XLOOKUP(H870,'A6.2-Rate Base RCND Plant'!C:C,'A6.2-Rate Base RCND Plant'!F:F,"ERROR")</f>
        <v>0.43183290679129122</v>
      </c>
      <c r="J870" s="3" t="s">
        <v>72</v>
      </c>
      <c r="K870" s="3" t="s">
        <v>24</v>
      </c>
      <c r="L870" s="3" t="s">
        <v>25</v>
      </c>
      <c r="M870" s="4">
        <v>2014</v>
      </c>
      <c r="N870" s="5">
        <v>77149.58</v>
      </c>
      <c r="O870" s="5"/>
      <c r="P870" s="5">
        <v>49292.94</v>
      </c>
      <c r="Q870" s="58">
        <f t="shared" si="39"/>
        <v>27856.639999999999</v>
      </c>
      <c r="R870" s="3" t="s">
        <v>36</v>
      </c>
      <c r="S870" s="4">
        <v>1</v>
      </c>
      <c r="T870" s="4">
        <v>1</v>
      </c>
      <c r="U870" s="4">
        <v>1</v>
      </c>
      <c r="V870" s="5">
        <v>77149.58</v>
      </c>
      <c r="W870" s="58">
        <f t="shared" si="40"/>
        <v>33315.727389127263</v>
      </c>
    </row>
    <row r="871" spans="1:23">
      <c r="A871" s="3" t="s">
        <v>17</v>
      </c>
      <c r="B871" s="3" t="s">
        <v>18</v>
      </c>
      <c r="C871" s="3" t="s">
        <v>19</v>
      </c>
      <c r="D871" s="3" t="s">
        <v>20</v>
      </c>
      <c r="E871" s="3" t="s">
        <v>21</v>
      </c>
      <c r="F871" s="70" t="s">
        <v>487</v>
      </c>
      <c r="G871" s="3" t="s">
        <v>61</v>
      </c>
      <c r="H871" s="58" t="str">
        <f t="shared" si="41"/>
        <v>376</v>
      </c>
      <c r="I871" s="59">
        <f>_xlfn.XLOOKUP(H871,'A6.2-Rate Base RCND Plant'!C:C,'A6.2-Rate Base RCND Plant'!F:F,"ERROR")</f>
        <v>0.40359779215499247</v>
      </c>
      <c r="J871" s="3" t="s">
        <v>23</v>
      </c>
      <c r="K871" s="3" t="s">
        <v>24</v>
      </c>
      <c r="L871" s="3" t="s">
        <v>25</v>
      </c>
      <c r="M871" s="4">
        <v>2007</v>
      </c>
      <c r="N871" s="5">
        <v>7190986.8200000003</v>
      </c>
      <c r="O871" s="5"/>
      <c r="P871" s="5">
        <v>2967067.49</v>
      </c>
      <c r="Q871" s="58">
        <f t="shared" si="39"/>
        <v>4223919.33</v>
      </c>
      <c r="R871" s="3" t="s">
        <v>62</v>
      </c>
      <c r="S871" s="4">
        <v>1688</v>
      </c>
      <c r="T871" s="4">
        <v>448</v>
      </c>
      <c r="U871" s="4">
        <v>3.77</v>
      </c>
      <c r="V871" s="5">
        <v>27094611.050000001</v>
      </c>
      <c r="W871" s="58">
        <f t="shared" si="40"/>
        <v>10935325.199078262</v>
      </c>
    </row>
    <row r="872" spans="1:23">
      <c r="A872" s="3" t="s">
        <v>17</v>
      </c>
      <c r="B872" s="3" t="s">
        <v>18</v>
      </c>
      <c r="C872" s="3" t="s">
        <v>19</v>
      </c>
      <c r="D872" s="3" t="s">
        <v>20</v>
      </c>
      <c r="E872" s="3" t="s">
        <v>21</v>
      </c>
      <c r="F872" s="70" t="s">
        <v>487</v>
      </c>
      <c r="G872" s="3" t="s">
        <v>61</v>
      </c>
      <c r="H872" s="58" t="str">
        <f t="shared" si="41"/>
        <v>376</v>
      </c>
      <c r="I872" s="59">
        <f>_xlfn.XLOOKUP(H872,'A6.2-Rate Base RCND Plant'!C:C,'A6.2-Rate Base RCND Plant'!F:F,"ERROR")</f>
        <v>0.40359779215499247</v>
      </c>
      <c r="J872" s="3" t="s">
        <v>23</v>
      </c>
      <c r="K872" s="3" t="s">
        <v>24</v>
      </c>
      <c r="L872" s="3" t="s">
        <v>25</v>
      </c>
      <c r="M872" s="4">
        <v>1990</v>
      </c>
      <c r="N872" s="5">
        <v>2557002.89</v>
      </c>
      <c r="O872" s="5"/>
      <c r="P872" s="5">
        <v>1959140.7</v>
      </c>
      <c r="Q872" s="58">
        <f t="shared" si="39"/>
        <v>597862.19000000018</v>
      </c>
      <c r="R872" s="3" t="s">
        <v>62</v>
      </c>
      <c r="S872" s="4">
        <v>1688</v>
      </c>
      <c r="T872" s="4">
        <v>278</v>
      </c>
      <c r="U872" s="4">
        <v>6.07</v>
      </c>
      <c r="V872" s="5">
        <v>15525974.380000001</v>
      </c>
      <c r="W872" s="58">
        <f t="shared" si="40"/>
        <v>6266248.9808229785</v>
      </c>
    </row>
    <row r="873" spans="1:23">
      <c r="A873" s="3" t="s">
        <v>17</v>
      </c>
      <c r="B873" s="3" t="s">
        <v>18</v>
      </c>
      <c r="C873" s="3" t="s">
        <v>19</v>
      </c>
      <c r="D873" s="3" t="s">
        <v>20</v>
      </c>
      <c r="E873" s="3" t="s">
        <v>21</v>
      </c>
      <c r="F873" s="70" t="s">
        <v>487</v>
      </c>
      <c r="G873" s="3" t="s">
        <v>61</v>
      </c>
      <c r="H873" s="58" t="str">
        <f t="shared" si="41"/>
        <v>376</v>
      </c>
      <c r="I873" s="59">
        <f>_xlfn.XLOOKUP(H873,'A6.2-Rate Base RCND Plant'!C:C,'A6.2-Rate Base RCND Plant'!F:F,"ERROR")</f>
        <v>0.40359779215499247</v>
      </c>
      <c r="J873" s="3" t="s">
        <v>23</v>
      </c>
      <c r="K873" s="3" t="s">
        <v>24</v>
      </c>
      <c r="L873" s="3" t="s">
        <v>25</v>
      </c>
      <c r="M873" s="4">
        <v>1952</v>
      </c>
      <c r="N873" s="5">
        <v>42319.24</v>
      </c>
      <c r="O873" s="5"/>
      <c r="P873" s="5">
        <v>42071.64</v>
      </c>
      <c r="Q873" s="58">
        <f t="shared" si="39"/>
        <v>247.59999999999854</v>
      </c>
      <c r="R873" s="3" t="s">
        <v>62</v>
      </c>
      <c r="S873" s="4">
        <v>1688</v>
      </c>
      <c r="T873" s="4">
        <v>57</v>
      </c>
      <c r="U873" s="4">
        <v>29.61</v>
      </c>
      <c r="V873" s="5">
        <v>1253243.46</v>
      </c>
      <c r="W873" s="58">
        <f t="shared" si="40"/>
        <v>505806.29348868359</v>
      </c>
    </row>
    <row r="874" spans="1:23">
      <c r="A874" s="3" t="s">
        <v>17</v>
      </c>
      <c r="B874" s="3" t="s">
        <v>18</v>
      </c>
      <c r="C874" s="3" t="s">
        <v>19</v>
      </c>
      <c r="D874" s="3" t="s">
        <v>20</v>
      </c>
      <c r="E874" s="3" t="s">
        <v>21</v>
      </c>
      <c r="F874" s="70" t="s">
        <v>487</v>
      </c>
      <c r="G874" s="3" t="s">
        <v>61</v>
      </c>
      <c r="H874" s="58" t="str">
        <f t="shared" si="41"/>
        <v>376</v>
      </c>
      <c r="I874" s="59">
        <f>_xlfn.XLOOKUP(H874,'A6.2-Rate Base RCND Plant'!C:C,'A6.2-Rate Base RCND Plant'!F:F,"ERROR")</f>
        <v>0.40359779215499247</v>
      </c>
      <c r="J874" s="3" t="s">
        <v>23</v>
      </c>
      <c r="K874" s="3" t="s">
        <v>24</v>
      </c>
      <c r="L874" s="3" t="s">
        <v>25</v>
      </c>
      <c r="M874" s="4">
        <v>1996</v>
      </c>
      <c r="N874" s="5">
        <v>1042122.4</v>
      </c>
      <c r="O874" s="5"/>
      <c r="P874" s="5">
        <v>686776.92</v>
      </c>
      <c r="Q874" s="58">
        <f t="shared" si="39"/>
        <v>355345.48</v>
      </c>
      <c r="R874" s="3" t="s">
        <v>62</v>
      </c>
      <c r="S874" s="4">
        <v>1688</v>
      </c>
      <c r="T874" s="4">
        <v>286</v>
      </c>
      <c r="U874" s="4">
        <v>5.9</v>
      </c>
      <c r="V874" s="5">
        <v>6150708.4299999997</v>
      </c>
      <c r="W874" s="58">
        <f t="shared" si="40"/>
        <v>2482412.3425371</v>
      </c>
    </row>
    <row r="875" spans="1:23">
      <c r="A875" s="3" t="s">
        <v>17</v>
      </c>
      <c r="B875" s="3" t="s">
        <v>18</v>
      </c>
      <c r="C875" s="3" t="s">
        <v>19</v>
      </c>
      <c r="D875" s="3" t="s">
        <v>20</v>
      </c>
      <c r="E875" s="3" t="s">
        <v>21</v>
      </c>
      <c r="F875" s="70" t="s">
        <v>487</v>
      </c>
      <c r="G875" s="3" t="s">
        <v>61</v>
      </c>
      <c r="H875" s="58" t="str">
        <f t="shared" si="41"/>
        <v>376</v>
      </c>
      <c r="I875" s="59">
        <f>_xlfn.XLOOKUP(H875,'A6.2-Rate Base RCND Plant'!C:C,'A6.2-Rate Base RCND Plant'!F:F,"ERROR")</f>
        <v>0.40359779215499247</v>
      </c>
      <c r="J875" s="3" t="s">
        <v>23</v>
      </c>
      <c r="K875" s="3" t="s">
        <v>24</v>
      </c>
      <c r="L875" s="3" t="s">
        <v>25</v>
      </c>
      <c r="M875" s="4">
        <v>1973</v>
      </c>
      <c r="N875" s="5">
        <v>169617.74</v>
      </c>
      <c r="O875" s="5"/>
      <c r="P875" s="5">
        <v>159951.57</v>
      </c>
      <c r="Q875" s="58">
        <f t="shared" si="39"/>
        <v>9666.1699999999837</v>
      </c>
      <c r="R875" s="3" t="s">
        <v>62</v>
      </c>
      <c r="S875" s="4">
        <v>1688</v>
      </c>
      <c r="T875" s="4">
        <v>100</v>
      </c>
      <c r="U875" s="4">
        <v>16.88</v>
      </c>
      <c r="V875" s="5">
        <v>2863147.45</v>
      </c>
      <c r="W875" s="58">
        <f t="shared" si="40"/>
        <v>1155559.9894341968</v>
      </c>
    </row>
    <row r="876" spans="1:23">
      <c r="A876" s="3" t="s">
        <v>17</v>
      </c>
      <c r="B876" s="3" t="s">
        <v>18</v>
      </c>
      <c r="C876" s="3" t="s">
        <v>19</v>
      </c>
      <c r="D876" s="3" t="s">
        <v>20</v>
      </c>
      <c r="E876" s="3" t="s">
        <v>21</v>
      </c>
      <c r="F876" s="70" t="s">
        <v>487</v>
      </c>
      <c r="G876" s="3" t="s">
        <v>55</v>
      </c>
      <c r="H876" s="58" t="str">
        <f t="shared" si="41"/>
        <v>379</v>
      </c>
      <c r="I876" s="59">
        <f>_xlfn.XLOOKUP(H876,'A6.2-Rate Base RCND Plant'!C:C,'A6.2-Rate Base RCND Plant'!F:F,"ERROR")</f>
        <v>0.3380707986361931</v>
      </c>
      <c r="J876" s="3" t="s">
        <v>23</v>
      </c>
      <c r="K876" s="3" t="s">
        <v>24</v>
      </c>
      <c r="L876" s="3" t="s">
        <v>25</v>
      </c>
      <c r="M876" s="4">
        <v>1985</v>
      </c>
      <c r="N876" s="5">
        <v>5957.65</v>
      </c>
      <c r="O876" s="5"/>
      <c r="P876" s="5">
        <v>3788.81</v>
      </c>
      <c r="Q876" s="58">
        <f t="shared" si="39"/>
        <v>2168.8399999999997</v>
      </c>
      <c r="R876" s="3" t="s">
        <v>56</v>
      </c>
      <c r="S876" s="4">
        <v>1223</v>
      </c>
      <c r="T876" s="4">
        <v>244</v>
      </c>
      <c r="U876" s="4">
        <v>5.01</v>
      </c>
      <c r="V876" s="5">
        <v>29861.5</v>
      </c>
      <c r="W876" s="58">
        <f t="shared" si="40"/>
        <v>10095.30115347468</v>
      </c>
    </row>
    <row r="877" spans="1:23">
      <c r="A877" s="3" t="s">
        <v>17</v>
      </c>
      <c r="B877" s="3" t="s">
        <v>18</v>
      </c>
      <c r="C877" s="3" t="s">
        <v>19</v>
      </c>
      <c r="D877" s="3" t="s">
        <v>20</v>
      </c>
      <c r="E877" s="3" t="s">
        <v>21</v>
      </c>
      <c r="F877" s="70" t="s">
        <v>487</v>
      </c>
      <c r="G877" s="3" t="s">
        <v>46</v>
      </c>
      <c r="H877" s="58" t="str">
        <f t="shared" si="41"/>
        <v>380</v>
      </c>
      <c r="I877" s="59">
        <f>_xlfn.XLOOKUP(H877,'A6.2-Rate Base RCND Plant'!C:C,'A6.2-Rate Base RCND Plant'!F:F,"ERROR")</f>
        <v>0.41926855566498139</v>
      </c>
      <c r="J877" s="3" t="s">
        <v>23</v>
      </c>
      <c r="K877" s="3" t="s">
        <v>24</v>
      </c>
      <c r="L877" s="3" t="s">
        <v>25</v>
      </c>
      <c r="M877" s="4">
        <v>1997</v>
      </c>
      <c r="N877" s="5">
        <v>3057452.19</v>
      </c>
      <c r="O877" s="5"/>
      <c r="P877" s="5">
        <v>2683082.73</v>
      </c>
      <c r="Q877" s="58">
        <f t="shared" si="39"/>
        <v>374369.45999999996</v>
      </c>
      <c r="R877" s="3" t="s">
        <v>47</v>
      </c>
      <c r="S877" s="4">
        <v>1036</v>
      </c>
      <c r="T877" s="4">
        <v>301</v>
      </c>
      <c r="U877" s="4">
        <v>3.44</v>
      </c>
      <c r="V877" s="5">
        <v>10523323.82</v>
      </c>
      <c r="W877" s="58">
        <f t="shared" si="40"/>
        <v>4412098.7788062943</v>
      </c>
    </row>
    <row r="878" spans="1:23">
      <c r="A878" s="3" t="s">
        <v>17</v>
      </c>
      <c r="B878" s="3" t="s">
        <v>18</v>
      </c>
      <c r="C878" s="3" t="s">
        <v>19</v>
      </c>
      <c r="D878" s="3" t="s">
        <v>20</v>
      </c>
      <c r="E878" s="3" t="s">
        <v>21</v>
      </c>
      <c r="F878" s="70" t="s">
        <v>487</v>
      </c>
      <c r="G878" s="3" t="s">
        <v>46</v>
      </c>
      <c r="H878" s="58" t="str">
        <f t="shared" si="41"/>
        <v>380</v>
      </c>
      <c r="I878" s="59">
        <f>_xlfn.XLOOKUP(H878,'A6.2-Rate Base RCND Plant'!C:C,'A6.2-Rate Base RCND Plant'!F:F,"ERROR")</f>
        <v>0.41926855566498139</v>
      </c>
      <c r="J878" s="3" t="s">
        <v>23</v>
      </c>
      <c r="K878" s="3" t="s">
        <v>24</v>
      </c>
      <c r="L878" s="3" t="s">
        <v>25</v>
      </c>
      <c r="M878" s="4">
        <v>1992</v>
      </c>
      <c r="N878" s="5">
        <v>281899.02</v>
      </c>
      <c r="O878" s="5"/>
      <c r="P878" s="5">
        <v>265892.53000000003</v>
      </c>
      <c r="Q878" s="58">
        <f t="shared" si="39"/>
        <v>16006.489999999991</v>
      </c>
      <c r="R878" s="3" t="s">
        <v>47</v>
      </c>
      <c r="S878" s="4">
        <v>1036</v>
      </c>
      <c r="T878" s="4">
        <v>278</v>
      </c>
      <c r="U878" s="4">
        <v>3.73</v>
      </c>
      <c r="V878" s="5">
        <v>1050530.1599999999</v>
      </c>
      <c r="W878" s="58">
        <f t="shared" si="40"/>
        <v>440454.26286570175</v>
      </c>
    </row>
    <row r="879" spans="1:23">
      <c r="A879" s="3" t="s">
        <v>17</v>
      </c>
      <c r="B879" s="3" t="s">
        <v>18</v>
      </c>
      <c r="C879" s="3" t="s">
        <v>19</v>
      </c>
      <c r="D879" s="3" t="s">
        <v>20</v>
      </c>
      <c r="E879" s="3" t="s">
        <v>21</v>
      </c>
      <c r="F879" s="70" t="s">
        <v>487</v>
      </c>
      <c r="G879" s="3" t="s">
        <v>55</v>
      </c>
      <c r="H879" s="58" t="str">
        <f t="shared" si="41"/>
        <v>379</v>
      </c>
      <c r="I879" s="59">
        <f>_xlfn.XLOOKUP(H879,'A6.2-Rate Base RCND Plant'!C:C,'A6.2-Rate Base RCND Plant'!F:F,"ERROR")</f>
        <v>0.3380707986361931</v>
      </c>
      <c r="J879" s="3" t="s">
        <v>23</v>
      </c>
      <c r="K879" s="3" t="s">
        <v>24</v>
      </c>
      <c r="L879" s="3" t="s">
        <v>25</v>
      </c>
      <c r="M879" s="4">
        <v>1979</v>
      </c>
      <c r="N879" s="5">
        <v>2829.47</v>
      </c>
      <c r="O879" s="5"/>
      <c r="P879" s="5">
        <v>1985.11</v>
      </c>
      <c r="Q879" s="58">
        <f t="shared" si="39"/>
        <v>844.3599999999999</v>
      </c>
      <c r="R879" s="3" t="s">
        <v>56</v>
      </c>
      <c r="S879" s="4">
        <v>1223</v>
      </c>
      <c r="T879" s="4">
        <v>187</v>
      </c>
      <c r="U879" s="4">
        <v>6.54</v>
      </c>
      <c r="V879" s="5">
        <v>18505.04</v>
      </c>
      <c r="W879" s="58">
        <f t="shared" si="40"/>
        <v>6256.0136515946988</v>
      </c>
    </row>
    <row r="880" spans="1:23">
      <c r="A880" s="3" t="s">
        <v>17</v>
      </c>
      <c r="B880" s="3" t="s">
        <v>18</v>
      </c>
      <c r="C880" s="3" t="s">
        <v>19</v>
      </c>
      <c r="D880" s="3" t="s">
        <v>20</v>
      </c>
      <c r="E880" s="3" t="s">
        <v>21</v>
      </c>
      <c r="F880" s="70" t="s">
        <v>487</v>
      </c>
      <c r="G880" s="3" t="s">
        <v>55</v>
      </c>
      <c r="H880" s="58" t="str">
        <f t="shared" si="41"/>
        <v>379</v>
      </c>
      <c r="I880" s="59">
        <f>_xlfn.XLOOKUP(H880,'A6.2-Rate Base RCND Plant'!C:C,'A6.2-Rate Base RCND Plant'!F:F,"ERROR")</f>
        <v>0.3380707986361931</v>
      </c>
      <c r="J880" s="3" t="s">
        <v>23</v>
      </c>
      <c r="K880" s="3" t="s">
        <v>24</v>
      </c>
      <c r="L880" s="3" t="s">
        <v>25</v>
      </c>
      <c r="M880" s="4">
        <v>1966</v>
      </c>
      <c r="N880" s="5">
        <v>81.12</v>
      </c>
      <c r="O880" s="5"/>
      <c r="P880" s="5">
        <v>66.010000000000005</v>
      </c>
      <c r="Q880" s="58">
        <f t="shared" si="39"/>
        <v>15.11</v>
      </c>
      <c r="R880" s="3" t="s">
        <v>56</v>
      </c>
      <c r="S880" s="4">
        <v>1223</v>
      </c>
      <c r="T880" s="4">
        <v>68</v>
      </c>
      <c r="U880" s="4">
        <v>17.989999999999998</v>
      </c>
      <c r="V880" s="5">
        <v>1458.97</v>
      </c>
      <c r="W880" s="58">
        <f t="shared" si="40"/>
        <v>493.23515308624667</v>
      </c>
    </row>
    <row r="881" spans="1:23">
      <c r="A881" s="3" t="s">
        <v>17</v>
      </c>
      <c r="B881" s="3" t="s">
        <v>18</v>
      </c>
      <c r="C881" s="3" t="s">
        <v>19</v>
      </c>
      <c r="D881" s="3" t="s">
        <v>20</v>
      </c>
      <c r="E881" s="3" t="s">
        <v>21</v>
      </c>
      <c r="F881" s="70" t="s">
        <v>487</v>
      </c>
      <c r="G881" s="3" t="s">
        <v>46</v>
      </c>
      <c r="H881" s="58" t="str">
        <f t="shared" si="41"/>
        <v>380</v>
      </c>
      <c r="I881" s="59">
        <f>_xlfn.XLOOKUP(H881,'A6.2-Rate Base RCND Plant'!C:C,'A6.2-Rate Base RCND Plant'!F:F,"ERROR")</f>
        <v>0.41926855566498139</v>
      </c>
      <c r="J881" s="3" t="s">
        <v>23</v>
      </c>
      <c r="K881" s="3" t="s">
        <v>24</v>
      </c>
      <c r="L881" s="3" t="s">
        <v>25</v>
      </c>
      <c r="M881" s="4">
        <v>1970</v>
      </c>
      <c r="N881" s="5">
        <v>51066.43</v>
      </c>
      <c r="O881" s="5"/>
      <c r="P881" s="5">
        <v>51042.06</v>
      </c>
      <c r="Q881" s="58">
        <f t="shared" si="39"/>
        <v>24.370000000002619</v>
      </c>
      <c r="R881" s="3" t="s">
        <v>47</v>
      </c>
      <c r="S881" s="4">
        <v>1036</v>
      </c>
      <c r="T881" s="4">
        <v>84</v>
      </c>
      <c r="U881" s="4">
        <v>12.33</v>
      </c>
      <c r="V881" s="5">
        <v>629819.30000000005</v>
      </c>
      <c r="W881" s="58">
        <f t="shared" si="40"/>
        <v>264063.42824092961</v>
      </c>
    </row>
    <row r="882" spans="1:23">
      <c r="A882" s="3" t="s">
        <v>17</v>
      </c>
      <c r="B882" s="3" t="s">
        <v>18</v>
      </c>
      <c r="C882" s="3" t="s">
        <v>19</v>
      </c>
      <c r="D882" s="3" t="s">
        <v>20</v>
      </c>
      <c r="E882" s="3" t="s">
        <v>21</v>
      </c>
      <c r="F882" s="70" t="s">
        <v>487</v>
      </c>
      <c r="G882" s="3" t="s">
        <v>46</v>
      </c>
      <c r="H882" s="58" t="str">
        <f t="shared" si="41"/>
        <v>380</v>
      </c>
      <c r="I882" s="59">
        <f>_xlfn.XLOOKUP(H882,'A6.2-Rate Base RCND Plant'!C:C,'A6.2-Rate Base RCND Plant'!F:F,"ERROR")</f>
        <v>0.41926855566498139</v>
      </c>
      <c r="J882" s="3" t="s">
        <v>23</v>
      </c>
      <c r="K882" s="3" t="s">
        <v>24</v>
      </c>
      <c r="L882" s="3" t="s">
        <v>25</v>
      </c>
      <c r="M882" s="4">
        <v>1978</v>
      </c>
      <c r="N882" s="5">
        <v>137557.26</v>
      </c>
      <c r="O882" s="5"/>
      <c r="P882" s="5">
        <v>137084.31</v>
      </c>
      <c r="Q882" s="58">
        <f t="shared" si="39"/>
        <v>472.95000000001164</v>
      </c>
      <c r="R882" s="3" t="s">
        <v>47</v>
      </c>
      <c r="S882" s="4">
        <v>1036</v>
      </c>
      <c r="T882" s="4">
        <v>161</v>
      </c>
      <c r="U882" s="4">
        <v>6.43</v>
      </c>
      <c r="V882" s="5">
        <v>885151.06</v>
      </c>
      <c r="W882" s="58">
        <f t="shared" si="40"/>
        <v>371116.00647152733</v>
      </c>
    </row>
    <row r="883" spans="1:23">
      <c r="A883" s="3" t="s">
        <v>17</v>
      </c>
      <c r="B883" s="3" t="s">
        <v>18</v>
      </c>
      <c r="C883" s="3" t="s">
        <v>19</v>
      </c>
      <c r="D883" s="3" t="s">
        <v>20</v>
      </c>
      <c r="E883" s="3" t="s">
        <v>21</v>
      </c>
      <c r="F883" s="70" t="s">
        <v>487</v>
      </c>
      <c r="G883" s="3" t="s">
        <v>61</v>
      </c>
      <c r="H883" s="58" t="str">
        <f t="shared" si="41"/>
        <v>376</v>
      </c>
      <c r="I883" s="59">
        <f>_xlfn.XLOOKUP(H883,'A6.2-Rate Base RCND Plant'!C:C,'A6.2-Rate Base RCND Plant'!F:F,"ERROR")</f>
        <v>0.40359779215499247</v>
      </c>
      <c r="J883" s="3" t="s">
        <v>23</v>
      </c>
      <c r="K883" s="3" t="s">
        <v>24</v>
      </c>
      <c r="L883" s="3" t="s">
        <v>25</v>
      </c>
      <c r="M883" s="4">
        <v>1983</v>
      </c>
      <c r="N883" s="5">
        <v>249152.03</v>
      </c>
      <c r="O883" s="5"/>
      <c r="P883" s="5">
        <v>214280.08</v>
      </c>
      <c r="Q883" s="58">
        <f t="shared" si="39"/>
        <v>34871.950000000012</v>
      </c>
      <c r="R883" s="3" t="s">
        <v>62</v>
      </c>
      <c r="S883" s="4">
        <v>1688</v>
      </c>
      <c r="T883" s="4">
        <v>245</v>
      </c>
      <c r="U883" s="4">
        <v>6.89</v>
      </c>
      <c r="V883" s="5">
        <v>1716606.64</v>
      </c>
      <c r="W883" s="58">
        <f t="shared" si="40"/>
        <v>692818.64990259998</v>
      </c>
    </row>
    <row r="884" spans="1:23">
      <c r="A884" s="3" t="s">
        <v>17</v>
      </c>
      <c r="B884" s="3" t="s">
        <v>18</v>
      </c>
      <c r="C884" s="3" t="s">
        <v>19</v>
      </c>
      <c r="D884" s="3" t="s">
        <v>20</v>
      </c>
      <c r="E884" s="3" t="s">
        <v>21</v>
      </c>
      <c r="F884" s="70" t="s">
        <v>487</v>
      </c>
      <c r="G884" s="3" t="s">
        <v>61</v>
      </c>
      <c r="H884" s="58" t="str">
        <f t="shared" si="41"/>
        <v>376</v>
      </c>
      <c r="I884" s="59">
        <f>_xlfn.XLOOKUP(H884,'A6.2-Rate Base RCND Plant'!C:C,'A6.2-Rate Base RCND Plant'!F:F,"ERROR")</f>
        <v>0.40359779215499247</v>
      </c>
      <c r="J884" s="3" t="s">
        <v>23</v>
      </c>
      <c r="K884" s="3" t="s">
        <v>24</v>
      </c>
      <c r="L884" s="3" t="s">
        <v>25</v>
      </c>
      <c r="M884" s="4">
        <v>1978</v>
      </c>
      <c r="N884" s="5">
        <v>142124.09</v>
      </c>
      <c r="O884" s="5"/>
      <c r="P884" s="5">
        <v>129054.43</v>
      </c>
      <c r="Q884" s="58">
        <f t="shared" si="39"/>
        <v>13069.660000000003</v>
      </c>
      <c r="R884" s="3" t="s">
        <v>62</v>
      </c>
      <c r="S884" s="4">
        <v>1688</v>
      </c>
      <c r="T884" s="4">
        <v>180</v>
      </c>
      <c r="U884" s="4">
        <v>9.3800000000000008</v>
      </c>
      <c r="V884" s="5">
        <v>1332808.1299999999</v>
      </c>
      <c r="W884" s="58">
        <f t="shared" si="40"/>
        <v>537918.4186342241</v>
      </c>
    </row>
    <row r="885" spans="1:23">
      <c r="A885" s="3" t="s">
        <v>17</v>
      </c>
      <c r="B885" s="3" t="s">
        <v>18</v>
      </c>
      <c r="C885" s="3" t="s">
        <v>19</v>
      </c>
      <c r="D885" s="3" t="s">
        <v>20</v>
      </c>
      <c r="E885" s="3" t="s">
        <v>21</v>
      </c>
      <c r="F885" s="70" t="s">
        <v>487</v>
      </c>
      <c r="G885" s="3" t="s">
        <v>55</v>
      </c>
      <c r="H885" s="58" t="str">
        <f t="shared" si="41"/>
        <v>379</v>
      </c>
      <c r="I885" s="59">
        <f>_xlfn.XLOOKUP(H885,'A6.2-Rate Base RCND Plant'!C:C,'A6.2-Rate Base RCND Plant'!F:F,"ERROR")</f>
        <v>0.3380707986361931</v>
      </c>
      <c r="J885" s="3" t="s">
        <v>23</v>
      </c>
      <c r="K885" s="3" t="s">
        <v>24</v>
      </c>
      <c r="L885" s="3" t="s">
        <v>25</v>
      </c>
      <c r="M885" s="4">
        <v>1976</v>
      </c>
      <c r="N885" s="5">
        <v>5631.1</v>
      </c>
      <c r="O885" s="5"/>
      <c r="P885" s="5">
        <v>4116.7</v>
      </c>
      <c r="Q885" s="58">
        <f t="shared" si="39"/>
        <v>1514.4000000000005</v>
      </c>
      <c r="R885" s="3" t="s">
        <v>56</v>
      </c>
      <c r="S885" s="4">
        <v>1223</v>
      </c>
      <c r="T885" s="4">
        <v>147</v>
      </c>
      <c r="U885" s="4">
        <v>8.32</v>
      </c>
      <c r="V885" s="5">
        <v>46849.22</v>
      </c>
      <c r="W885" s="58">
        <f t="shared" si="40"/>
        <v>15838.353220882711</v>
      </c>
    </row>
    <row r="886" spans="1:23">
      <c r="A886" s="3" t="s">
        <v>17</v>
      </c>
      <c r="B886" s="3" t="s">
        <v>18</v>
      </c>
      <c r="C886" s="3" t="s">
        <v>19</v>
      </c>
      <c r="D886" s="3" t="s">
        <v>20</v>
      </c>
      <c r="E886" s="3" t="s">
        <v>21</v>
      </c>
      <c r="F886" s="70" t="s">
        <v>487</v>
      </c>
      <c r="G886" s="3" t="s">
        <v>55</v>
      </c>
      <c r="H886" s="58" t="str">
        <f t="shared" si="41"/>
        <v>379</v>
      </c>
      <c r="I886" s="59">
        <f>_xlfn.XLOOKUP(H886,'A6.2-Rate Base RCND Plant'!C:C,'A6.2-Rate Base RCND Plant'!F:F,"ERROR")</f>
        <v>0.3380707986361931</v>
      </c>
      <c r="J886" s="3" t="s">
        <v>23</v>
      </c>
      <c r="K886" s="3" t="s">
        <v>24</v>
      </c>
      <c r="L886" s="3" t="s">
        <v>25</v>
      </c>
      <c r="M886" s="4">
        <v>1994</v>
      </c>
      <c r="N886" s="5">
        <v>131877.07999999999</v>
      </c>
      <c r="O886" s="5"/>
      <c r="P886" s="5">
        <v>68789.070000000007</v>
      </c>
      <c r="Q886" s="58">
        <f t="shared" si="39"/>
        <v>63088.00999999998</v>
      </c>
      <c r="R886" s="3" t="s">
        <v>56</v>
      </c>
      <c r="S886" s="4">
        <v>1223</v>
      </c>
      <c r="T886" s="4">
        <v>308</v>
      </c>
      <c r="U886" s="4">
        <v>3.97</v>
      </c>
      <c r="V886" s="5">
        <v>523654.77</v>
      </c>
      <c r="W886" s="58">
        <f t="shared" si="40"/>
        <v>177032.38630355202</v>
      </c>
    </row>
    <row r="887" spans="1:23">
      <c r="A887" s="3" t="s">
        <v>17</v>
      </c>
      <c r="B887" s="3" t="s">
        <v>18</v>
      </c>
      <c r="C887" s="3" t="s">
        <v>19</v>
      </c>
      <c r="D887" s="3" t="s">
        <v>20</v>
      </c>
      <c r="E887" s="3" t="s">
        <v>21</v>
      </c>
      <c r="F887" s="70" t="s">
        <v>487</v>
      </c>
      <c r="G887" s="3" t="s">
        <v>61</v>
      </c>
      <c r="H887" s="58" t="str">
        <f t="shared" si="41"/>
        <v>376</v>
      </c>
      <c r="I887" s="59">
        <f>_xlfn.XLOOKUP(H887,'A6.2-Rate Base RCND Plant'!C:C,'A6.2-Rate Base RCND Plant'!F:F,"ERROR")</f>
        <v>0.40359779215499247</v>
      </c>
      <c r="J887" s="3" t="s">
        <v>23</v>
      </c>
      <c r="K887" s="3" t="s">
        <v>24</v>
      </c>
      <c r="L887" s="3" t="s">
        <v>25</v>
      </c>
      <c r="M887" s="4">
        <v>1962</v>
      </c>
      <c r="N887" s="5">
        <v>114875.72</v>
      </c>
      <c r="O887" s="5"/>
      <c r="P887" s="5">
        <v>112814.21</v>
      </c>
      <c r="Q887" s="58">
        <f t="shared" si="39"/>
        <v>2061.5099999999948</v>
      </c>
      <c r="R887" s="3" t="s">
        <v>62</v>
      </c>
      <c r="S887" s="4">
        <v>1688</v>
      </c>
      <c r="T887" s="4">
        <v>81</v>
      </c>
      <c r="U887" s="4">
        <v>20.84</v>
      </c>
      <c r="V887" s="5">
        <v>2393953.2799999998</v>
      </c>
      <c r="W887" s="58">
        <f t="shared" si="40"/>
        <v>966194.25833020243</v>
      </c>
    </row>
    <row r="888" spans="1:23">
      <c r="A888" s="3" t="s">
        <v>17</v>
      </c>
      <c r="B888" s="3" t="s">
        <v>18</v>
      </c>
      <c r="C888" s="3" t="s">
        <v>19</v>
      </c>
      <c r="D888" s="3" t="s">
        <v>20</v>
      </c>
      <c r="E888" s="3" t="s">
        <v>21</v>
      </c>
      <c r="F888" s="70" t="s">
        <v>487</v>
      </c>
      <c r="G888" s="3" t="s">
        <v>39</v>
      </c>
      <c r="H888" s="58" t="str">
        <f t="shared" si="41"/>
        <v>378</v>
      </c>
      <c r="I888" s="59">
        <f>_xlfn.XLOOKUP(H888,'A6.2-Rate Base RCND Plant'!C:C,'A6.2-Rate Base RCND Plant'!F:F,"ERROR")</f>
        <v>0.46834496815577242</v>
      </c>
      <c r="J888" s="3" t="s">
        <v>23</v>
      </c>
      <c r="K888" s="3" t="s">
        <v>24</v>
      </c>
      <c r="L888" s="3" t="s">
        <v>25</v>
      </c>
      <c r="M888" s="4">
        <v>1967</v>
      </c>
      <c r="N888" s="5">
        <v>1890.77</v>
      </c>
      <c r="O888" s="5"/>
      <c r="P888" s="5">
        <v>1859.84</v>
      </c>
      <c r="Q888" s="58">
        <f t="shared" si="39"/>
        <v>30.930000000000064</v>
      </c>
      <c r="R888" s="3" t="s">
        <v>40</v>
      </c>
      <c r="S888" s="4">
        <v>1184</v>
      </c>
      <c r="T888" s="4">
        <v>72</v>
      </c>
      <c r="U888" s="4">
        <v>16.440000000000001</v>
      </c>
      <c r="V888" s="5">
        <v>31092.66</v>
      </c>
      <c r="W888" s="58">
        <f t="shared" si="40"/>
        <v>14562.09085757826</v>
      </c>
    </row>
    <row r="889" spans="1:23">
      <c r="A889" s="3" t="s">
        <v>17</v>
      </c>
      <c r="B889" s="3" t="s">
        <v>18</v>
      </c>
      <c r="C889" s="3" t="s">
        <v>19</v>
      </c>
      <c r="D889" s="3" t="s">
        <v>20</v>
      </c>
      <c r="E889" s="3" t="s">
        <v>21</v>
      </c>
      <c r="F889" s="70" t="s">
        <v>487</v>
      </c>
      <c r="G889" s="3" t="s">
        <v>39</v>
      </c>
      <c r="H889" s="58" t="str">
        <f t="shared" si="41"/>
        <v>378</v>
      </c>
      <c r="I889" s="59">
        <f>_xlfn.XLOOKUP(H889,'A6.2-Rate Base RCND Plant'!C:C,'A6.2-Rate Base RCND Plant'!F:F,"ERROR")</f>
        <v>0.46834496815577242</v>
      </c>
      <c r="J889" s="3" t="s">
        <v>23</v>
      </c>
      <c r="K889" s="3" t="s">
        <v>24</v>
      </c>
      <c r="L889" s="3" t="s">
        <v>25</v>
      </c>
      <c r="M889" s="4">
        <v>2002</v>
      </c>
      <c r="N889" s="5">
        <v>29471.23</v>
      </c>
      <c r="O889" s="5"/>
      <c r="P889" s="5">
        <v>18519.96</v>
      </c>
      <c r="Q889" s="58">
        <f t="shared" si="39"/>
        <v>10951.27</v>
      </c>
      <c r="R889" s="3" t="s">
        <v>40</v>
      </c>
      <c r="S889" s="4">
        <v>1184</v>
      </c>
      <c r="T889" s="4">
        <v>367</v>
      </c>
      <c r="U889" s="4">
        <v>3.23</v>
      </c>
      <c r="V889" s="5">
        <v>95078.85</v>
      </c>
      <c r="W889" s="58">
        <f t="shared" si="40"/>
        <v>44529.700975537467</v>
      </c>
    </row>
    <row r="890" spans="1:23">
      <c r="A890" s="3" t="s">
        <v>17</v>
      </c>
      <c r="B890" s="3" t="s">
        <v>18</v>
      </c>
      <c r="C890" s="3" t="s">
        <v>19</v>
      </c>
      <c r="D890" s="3" t="s">
        <v>20</v>
      </c>
      <c r="E890" s="3" t="s">
        <v>21</v>
      </c>
      <c r="F890" s="70" t="s">
        <v>487</v>
      </c>
      <c r="G890" s="3" t="s">
        <v>39</v>
      </c>
      <c r="H890" s="58" t="str">
        <f t="shared" si="41"/>
        <v>378</v>
      </c>
      <c r="I890" s="59">
        <f>_xlfn.XLOOKUP(H890,'A6.2-Rate Base RCND Plant'!C:C,'A6.2-Rate Base RCND Plant'!F:F,"ERROR")</f>
        <v>0.46834496815577242</v>
      </c>
      <c r="J890" s="3" t="s">
        <v>23</v>
      </c>
      <c r="K890" s="3" t="s">
        <v>24</v>
      </c>
      <c r="L890" s="3" t="s">
        <v>25</v>
      </c>
      <c r="M890" s="4">
        <v>1982</v>
      </c>
      <c r="N890" s="5">
        <v>2959.08</v>
      </c>
      <c r="O890" s="5"/>
      <c r="P890" s="5">
        <v>2756.23</v>
      </c>
      <c r="Q890" s="58">
        <f t="shared" si="39"/>
        <v>202.84999999999991</v>
      </c>
      <c r="R890" s="3" t="s">
        <v>40</v>
      </c>
      <c r="S890" s="4">
        <v>1184</v>
      </c>
      <c r="T890" s="4">
        <v>246</v>
      </c>
      <c r="U890" s="4">
        <v>4.8099999999999996</v>
      </c>
      <c r="V890" s="5">
        <v>14242.08</v>
      </c>
      <c r="W890" s="58">
        <f t="shared" si="40"/>
        <v>6670.2065040719635</v>
      </c>
    </row>
    <row r="891" spans="1:23">
      <c r="A891" s="3" t="s">
        <v>17</v>
      </c>
      <c r="B891" s="3" t="s">
        <v>18</v>
      </c>
      <c r="C891" s="3" t="s">
        <v>19</v>
      </c>
      <c r="D891" s="3" t="s">
        <v>29</v>
      </c>
      <c r="E891" s="3" t="s">
        <v>21</v>
      </c>
      <c r="F891" s="70" t="s">
        <v>487</v>
      </c>
      <c r="G891" s="3" t="s">
        <v>34</v>
      </c>
      <c r="H891" s="58" t="str">
        <f t="shared" si="41"/>
        <v>392</v>
      </c>
      <c r="I891" s="59">
        <f>_xlfn.XLOOKUP(H891,'A6.2-Rate Base RCND Plant'!C:C,'A6.2-Rate Base RCND Plant'!F:F,"ERROR")</f>
        <v>0.43183290679129122</v>
      </c>
      <c r="J891" s="3" t="s">
        <v>54</v>
      </c>
      <c r="K891" s="3" t="s">
        <v>24</v>
      </c>
      <c r="L891" s="3" t="s">
        <v>25</v>
      </c>
      <c r="M891" s="4">
        <v>2012</v>
      </c>
      <c r="N891" s="5">
        <v>93396.49</v>
      </c>
      <c r="O891" s="5"/>
      <c r="P891" s="5">
        <v>93396.49</v>
      </c>
      <c r="Q891" s="58">
        <f t="shared" si="39"/>
        <v>0</v>
      </c>
      <c r="R891" s="3" t="s">
        <v>36</v>
      </c>
      <c r="S891" s="4">
        <v>1</v>
      </c>
      <c r="T891" s="4">
        <v>1</v>
      </c>
      <c r="U891" s="4">
        <v>1</v>
      </c>
      <c r="V891" s="5">
        <v>93396.49</v>
      </c>
      <c r="W891" s="58">
        <f t="shared" si="40"/>
        <v>40331.677760803766</v>
      </c>
    </row>
    <row r="892" spans="1:23">
      <c r="A892" s="3" t="s">
        <v>17</v>
      </c>
      <c r="B892" s="3" t="s">
        <v>18</v>
      </c>
      <c r="C892" s="3" t="s">
        <v>19</v>
      </c>
      <c r="D892" s="3" t="s">
        <v>20</v>
      </c>
      <c r="E892" s="3" t="s">
        <v>21</v>
      </c>
      <c r="F892" s="70" t="s">
        <v>487</v>
      </c>
      <c r="G892" s="3" t="s">
        <v>39</v>
      </c>
      <c r="H892" s="58" t="str">
        <f t="shared" si="41"/>
        <v>378</v>
      </c>
      <c r="I892" s="59">
        <f>_xlfn.XLOOKUP(H892,'A6.2-Rate Base RCND Plant'!C:C,'A6.2-Rate Base RCND Plant'!F:F,"ERROR")</f>
        <v>0.46834496815577242</v>
      </c>
      <c r="J892" s="3" t="s">
        <v>23</v>
      </c>
      <c r="K892" s="3" t="s">
        <v>24</v>
      </c>
      <c r="L892" s="3" t="s">
        <v>25</v>
      </c>
      <c r="M892" s="4">
        <v>2008</v>
      </c>
      <c r="N892" s="5">
        <v>326658.49</v>
      </c>
      <c r="O892" s="5"/>
      <c r="P892" s="5">
        <v>153329.79999999999</v>
      </c>
      <c r="Q892" s="58">
        <f t="shared" si="39"/>
        <v>173328.69</v>
      </c>
      <c r="R892" s="3" t="s">
        <v>40</v>
      </c>
      <c r="S892" s="4">
        <v>1184</v>
      </c>
      <c r="T892" s="4">
        <v>566</v>
      </c>
      <c r="U892" s="4">
        <v>2.09</v>
      </c>
      <c r="V892" s="5">
        <v>683328.01</v>
      </c>
      <c r="W892" s="58">
        <f t="shared" si="40"/>
        <v>320033.23508339736</v>
      </c>
    </row>
    <row r="893" spans="1:23">
      <c r="A893" s="3" t="s">
        <v>17</v>
      </c>
      <c r="B893" s="3" t="s">
        <v>18</v>
      </c>
      <c r="C893" s="3" t="s">
        <v>19</v>
      </c>
      <c r="D893" s="3" t="s">
        <v>29</v>
      </c>
      <c r="E893" s="3" t="s">
        <v>21</v>
      </c>
      <c r="F893" s="70" t="s">
        <v>487</v>
      </c>
      <c r="G893" s="3" t="s">
        <v>60</v>
      </c>
      <c r="H893" s="58" t="str">
        <f t="shared" si="41"/>
        <v>394</v>
      </c>
      <c r="I893" s="59">
        <f>_xlfn.XLOOKUP(H893,'A6.2-Rate Base RCND Plant'!C:C,'A6.2-Rate Base RCND Plant'!F:F,"ERROR")</f>
        <v>0.34726061264282393</v>
      </c>
      <c r="J893" s="3" t="s">
        <v>23</v>
      </c>
      <c r="K893" s="3" t="s">
        <v>49</v>
      </c>
      <c r="L893" s="3" t="s">
        <v>50</v>
      </c>
      <c r="M893" s="4">
        <v>2016</v>
      </c>
      <c r="N893" s="5">
        <v>23888.27</v>
      </c>
      <c r="O893" s="5"/>
      <c r="P893" s="5">
        <v>8934.6299999999992</v>
      </c>
      <c r="Q893" s="58">
        <f t="shared" si="39"/>
        <v>14953.640000000001</v>
      </c>
      <c r="R893" s="3" t="s">
        <v>36</v>
      </c>
      <c r="S893" s="4">
        <v>1</v>
      </c>
      <c r="T893" s="4">
        <v>1</v>
      </c>
      <c r="U893" s="4">
        <v>1</v>
      </c>
      <c r="V893" s="5">
        <v>23888.27</v>
      </c>
      <c r="W893" s="58">
        <f t="shared" si="40"/>
        <v>8295.4552751771917</v>
      </c>
    </row>
    <row r="894" spans="1:23">
      <c r="A894" s="3" t="s">
        <v>17</v>
      </c>
      <c r="B894" s="3" t="s">
        <v>18</v>
      </c>
      <c r="C894" s="3" t="s">
        <v>19</v>
      </c>
      <c r="D894" s="3" t="s">
        <v>20</v>
      </c>
      <c r="E894" s="3" t="s">
        <v>21</v>
      </c>
      <c r="F894" s="70" t="s">
        <v>487</v>
      </c>
      <c r="G894" s="3" t="s">
        <v>39</v>
      </c>
      <c r="H894" s="58" t="str">
        <f t="shared" si="41"/>
        <v>378</v>
      </c>
      <c r="I894" s="59">
        <f>_xlfn.XLOOKUP(H894,'A6.2-Rate Base RCND Plant'!C:C,'A6.2-Rate Base RCND Plant'!F:F,"ERROR")</f>
        <v>0.46834496815577242</v>
      </c>
      <c r="J894" s="3" t="s">
        <v>23</v>
      </c>
      <c r="K894" s="3" t="s">
        <v>24</v>
      </c>
      <c r="L894" s="3" t="s">
        <v>25</v>
      </c>
      <c r="M894" s="4">
        <v>2016</v>
      </c>
      <c r="N894" s="5">
        <v>73434.2</v>
      </c>
      <c r="O894" s="5"/>
      <c r="P894" s="5">
        <v>17658.48</v>
      </c>
      <c r="Q894" s="58">
        <f t="shared" si="39"/>
        <v>55775.72</v>
      </c>
      <c r="R894" s="3" t="s">
        <v>40</v>
      </c>
      <c r="S894" s="4">
        <v>1184</v>
      </c>
      <c r="T894" s="4">
        <v>657</v>
      </c>
      <c r="U894" s="4">
        <v>1.8</v>
      </c>
      <c r="V894" s="5">
        <v>132338.04</v>
      </c>
      <c r="W894" s="58">
        <f t="shared" si="40"/>
        <v>61979.855129597338</v>
      </c>
    </row>
    <row r="895" spans="1:23">
      <c r="A895" s="3" t="s">
        <v>17</v>
      </c>
      <c r="B895" s="3" t="s">
        <v>18</v>
      </c>
      <c r="C895" s="3" t="s">
        <v>19</v>
      </c>
      <c r="D895" s="3" t="s">
        <v>20</v>
      </c>
      <c r="E895" s="3" t="s">
        <v>21</v>
      </c>
      <c r="F895" s="70" t="s">
        <v>487</v>
      </c>
      <c r="G895" s="3" t="s">
        <v>22</v>
      </c>
      <c r="H895" s="58" t="str">
        <f t="shared" si="41"/>
        <v>384</v>
      </c>
      <c r="I895" s="59">
        <f>_xlfn.XLOOKUP(H895,'A6.2-Rate Base RCND Plant'!C:C,'A6.2-Rate Base RCND Plant'!F:F,"ERROR")</f>
        <v>0.35620879944303163</v>
      </c>
      <c r="J895" s="3" t="s">
        <v>23</v>
      </c>
      <c r="K895" s="3" t="s">
        <v>24</v>
      </c>
      <c r="L895" s="3" t="s">
        <v>25</v>
      </c>
      <c r="M895" s="4">
        <v>2017</v>
      </c>
      <c r="N895" s="5">
        <v>149155.1</v>
      </c>
      <c r="O895" s="5"/>
      <c r="P895" s="5">
        <v>36554.769999999997</v>
      </c>
      <c r="Q895" s="58">
        <f t="shared" si="39"/>
        <v>112600.33000000002</v>
      </c>
      <c r="R895" s="3" t="s">
        <v>26</v>
      </c>
      <c r="S895" s="4">
        <v>1947</v>
      </c>
      <c r="T895" s="4">
        <v>879</v>
      </c>
      <c r="U895" s="4">
        <v>2.2200000000000002</v>
      </c>
      <c r="V895" s="5">
        <v>330381.09000000003</v>
      </c>
      <c r="W895" s="58">
        <f t="shared" si="40"/>
        <v>117684.65142758019</v>
      </c>
    </row>
    <row r="896" spans="1:23">
      <c r="A896" s="3" t="s">
        <v>17</v>
      </c>
      <c r="B896" s="3" t="s">
        <v>18</v>
      </c>
      <c r="C896" s="3" t="s">
        <v>19</v>
      </c>
      <c r="D896" s="3" t="s">
        <v>20</v>
      </c>
      <c r="E896" s="3" t="s">
        <v>21</v>
      </c>
      <c r="F896" s="70" t="s">
        <v>487</v>
      </c>
      <c r="G896" s="3" t="s">
        <v>39</v>
      </c>
      <c r="H896" s="58" t="str">
        <f t="shared" si="41"/>
        <v>378</v>
      </c>
      <c r="I896" s="59">
        <f>_xlfn.XLOOKUP(H896,'A6.2-Rate Base RCND Plant'!C:C,'A6.2-Rate Base RCND Plant'!F:F,"ERROR")</f>
        <v>0.46834496815577242</v>
      </c>
      <c r="J896" s="3" t="s">
        <v>23</v>
      </c>
      <c r="K896" s="3" t="s">
        <v>24</v>
      </c>
      <c r="L896" s="3" t="s">
        <v>25</v>
      </c>
      <c r="M896" s="4">
        <v>1983</v>
      </c>
      <c r="N896" s="5">
        <v>4631.33</v>
      </c>
      <c r="O896" s="5"/>
      <c r="P896" s="5">
        <v>4281.1099999999997</v>
      </c>
      <c r="Q896" s="58">
        <f t="shared" si="39"/>
        <v>350.22000000000025</v>
      </c>
      <c r="R896" s="3" t="s">
        <v>40</v>
      </c>
      <c r="S896" s="4">
        <v>1184</v>
      </c>
      <c r="T896" s="4">
        <v>246</v>
      </c>
      <c r="U896" s="4">
        <v>4.8099999999999996</v>
      </c>
      <c r="V896" s="5">
        <v>22290.63</v>
      </c>
      <c r="W896" s="58">
        <f t="shared" si="40"/>
        <v>10439.704397522106</v>
      </c>
    </row>
    <row r="897" spans="1:23">
      <c r="A897" s="3" t="s">
        <v>17</v>
      </c>
      <c r="B897" s="3" t="s">
        <v>18</v>
      </c>
      <c r="C897" s="3" t="s">
        <v>19</v>
      </c>
      <c r="D897" s="3" t="s">
        <v>20</v>
      </c>
      <c r="E897" s="3" t="s">
        <v>21</v>
      </c>
      <c r="F897" s="70" t="s">
        <v>487</v>
      </c>
      <c r="G897" s="3" t="s">
        <v>92</v>
      </c>
      <c r="H897" s="58" t="str">
        <f t="shared" si="41"/>
        <v>374</v>
      </c>
      <c r="I897" s="59">
        <f>_xlfn.XLOOKUP(H897,'A6.2-Rate Base RCND Plant'!C:C,'A6.2-Rate Base RCND Plant'!F:F,"ERROR")</f>
        <v>-1.7269128751637088E-2</v>
      </c>
      <c r="J897" s="3" t="s">
        <v>96</v>
      </c>
      <c r="K897" s="3" t="s">
        <v>24</v>
      </c>
      <c r="L897" s="3" t="s">
        <v>25</v>
      </c>
      <c r="M897" s="4">
        <v>2000</v>
      </c>
      <c r="N897" s="5">
        <v>11934.13</v>
      </c>
      <c r="O897" s="5"/>
      <c r="P897" s="5">
        <v>0</v>
      </c>
      <c r="Q897" s="58">
        <f t="shared" si="39"/>
        <v>11934.13</v>
      </c>
      <c r="R897" s="3" t="s">
        <v>36</v>
      </c>
      <c r="S897" s="4">
        <v>1</v>
      </c>
      <c r="T897" s="4">
        <v>1</v>
      </c>
      <c r="U897" s="4">
        <v>1</v>
      </c>
      <c r="V897" s="5">
        <v>11934.13</v>
      </c>
      <c r="W897" s="58">
        <f t="shared" si="40"/>
        <v>-206.09202750877469</v>
      </c>
    </row>
    <row r="898" spans="1:23">
      <c r="A898" s="3" t="s">
        <v>17</v>
      </c>
      <c r="B898" s="3" t="s">
        <v>18</v>
      </c>
      <c r="C898" s="3" t="s">
        <v>19</v>
      </c>
      <c r="D898" s="3" t="s">
        <v>20</v>
      </c>
      <c r="E898" s="3" t="s">
        <v>21</v>
      </c>
      <c r="F898" s="70" t="s">
        <v>487</v>
      </c>
      <c r="G898" s="3" t="s">
        <v>51</v>
      </c>
      <c r="H898" s="58" t="str">
        <f t="shared" si="41"/>
        <v>375</v>
      </c>
      <c r="I898" s="59">
        <f>_xlfn.XLOOKUP(H898,'A6.2-Rate Base RCND Plant'!C:C,'A6.2-Rate Base RCND Plant'!F:F,"ERROR")</f>
        <v>0.14703551036705884</v>
      </c>
      <c r="J898" s="3" t="s">
        <v>23</v>
      </c>
      <c r="K898" s="3" t="s">
        <v>24</v>
      </c>
      <c r="L898" s="3" t="s">
        <v>25</v>
      </c>
      <c r="M898" s="4">
        <v>1985</v>
      </c>
      <c r="N898" s="5">
        <v>1334</v>
      </c>
      <c r="O898" s="5"/>
      <c r="P898" s="5">
        <v>798.26</v>
      </c>
      <c r="Q898" s="58">
        <f t="shared" ref="Q898:Q961" si="42">N898-P898</f>
        <v>535.74</v>
      </c>
      <c r="R898" s="3" t="s">
        <v>52</v>
      </c>
      <c r="S898" s="4">
        <v>673</v>
      </c>
      <c r="T898" s="4">
        <v>226</v>
      </c>
      <c r="U898" s="4">
        <v>2.98</v>
      </c>
      <c r="V898" s="5">
        <v>3972.49</v>
      </c>
      <c r="W898" s="58">
        <f t="shared" ref="W898:W961" si="43">I898*V898</f>
        <v>584.09709457803751</v>
      </c>
    </row>
    <row r="899" spans="1:23">
      <c r="A899" s="3" t="s">
        <v>17</v>
      </c>
      <c r="B899" s="3" t="s">
        <v>18</v>
      </c>
      <c r="C899" s="3" t="s">
        <v>19</v>
      </c>
      <c r="D899" s="3" t="s">
        <v>20</v>
      </c>
      <c r="E899" s="3" t="s">
        <v>21</v>
      </c>
      <c r="F899" s="70" t="s">
        <v>487</v>
      </c>
      <c r="G899" s="3" t="s">
        <v>39</v>
      </c>
      <c r="H899" s="58" t="str">
        <f t="shared" ref="H899:H962" si="44">MID(G899,2,3)</f>
        <v>378</v>
      </c>
      <c r="I899" s="59">
        <f>_xlfn.XLOOKUP(H899,'A6.2-Rate Base RCND Plant'!C:C,'A6.2-Rate Base RCND Plant'!F:F,"ERROR")</f>
        <v>0.46834496815577242</v>
      </c>
      <c r="J899" s="3" t="s">
        <v>23</v>
      </c>
      <c r="K899" s="3" t="s">
        <v>24</v>
      </c>
      <c r="L899" s="3" t="s">
        <v>25</v>
      </c>
      <c r="M899" s="4">
        <v>2009</v>
      </c>
      <c r="N899" s="5">
        <v>529166.89</v>
      </c>
      <c r="O899" s="5"/>
      <c r="P899" s="5">
        <v>233389.49</v>
      </c>
      <c r="Q899" s="58">
        <f t="shared" si="42"/>
        <v>295777.40000000002</v>
      </c>
      <c r="R899" s="3" t="s">
        <v>40</v>
      </c>
      <c r="S899" s="4">
        <v>1184</v>
      </c>
      <c r="T899" s="4">
        <v>535</v>
      </c>
      <c r="U899" s="4">
        <v>2.21</v>
      </c>
      <c r="V899" s="5">
        <v>1171090.8400000001</v>
      </c>
      <c r="W899" s="58">
        <f t="shared" si="43"/>
        <v>548474.50216731685</v>
      </c>
    </row>
    <row r="900" spans="1:23">
      <c r="A900" s="3" t="s">
        <v>17</v>
      </c>
      <c r="B900" s="3" t="s">
        <v>18</v>
      </c>
      <c r="C900" s="3" t="s">
        <v>19</v>
      </c>
      <c r="D900" s="3" t="s">
        <v>29</v>
      </c>
      <c r="E900" s="3" t="s">
        <v>21</v>
      </c>
      <c r="F900" s="70" t="s">
        <v>487</v>
      </c>
      <c r="G900" s="3" t="s">
        <v>60</v>
      </c>
      <c r="H900" s="58" t="str">
        <f t="shared" si="44"/>
        <v>394</v>
      </c>
      <c r="I900" s="59">
        <f>_xlfn.XLOOKUP(H900,'A6.2-Rate Base RCND Plant'!C:C,'A6.2-Rate Base RCND Plant'!F:F,"ERROR")</f>
        <v>0.34726061264282393</v>
      </c>
      <c r="J900" s="3" t="s">
        <v>23</v>
      </c>
      <c r="K900" s="3" t="s">
        <v>49</v>
      </c>
      <c r="L900" s="3" t="s">
        <v>50</v>
      </c>
      <c r="M900" s="4">
        <v>2005</v>
      </c>
      <c r="N900" s="5">
        <v>18656.29</v>
      </c>
      <c r="O900" s="5"/>
      <c r="P900" s="5">
        <v>15101.22</v>
      </c>
      <c r="Q900" s="58">
        <f t="shared" si="42"/>
        <v>3555.0700000000015</v>
      </c>
      <c r="R900" s="3" t="s">
        <v>36</v>
      </c>
      <c r="S900" s="4">
        <v>1</v>
      </c>
      <c r="T900" s="4">
        <v>1</v>
      </c>
      <c r="U900" s="4">
        <v>1</v>
      </c>
      <c r="V900" s="5">
        <v>18656.29</v>
      </c>
      <c r="W900" s="58">
        <f t="shared" si="43"/>
        <v>6478.5946950421903</v>
      </c>
    </row>
    <row r="901" spans="1:23">
      <c r="A901" s="3" t="s">
        <v>17</v>
      </c>
      <c r="B901" s="3" t="s">
        <v>18</v>
      </c>
      <c r="C901" s="3" t="s">
        <v>19</v>
      </c>
      <c r="D901" s="3" t="s">
        <v>20</v>
      </c>
      <c r="E901" s="3" t="s">
        <v>21</v>
      </c>
      <c r="F901" s="70" t="s">
        <v>487</v>
      </c>
      <c r="G901" s="3" t="s">
        <v>48</v>
      </c>
      <c r="H901" s="58" t="str">
        <f t="shared" si="44"/>
        <v>387</v>
      </c>
      <c r="I901" s="59">
        <f>_xlfn.XLOOKUP(H901,'A6.2-Rate Base RCND Plant'!C:C,'A6.2-Rate Base RCND Plant'!F:F,"ERROR")</f>
        <v>0.71279521796502854</v>
      </c>
      <c r="J901" s="3" t="s">
        <v>23</v>
      </c>
      <c r="K901" s="3" t="s">
        <v>24</v>
      </c>
      <c r="L901" s="3" t="s">
        <v>25</v>
      </c>
      <c r="M901" s="4">
        <v>2002</v>
      </c>
      <c r="N901" s="5">
        <v>59662.91</v>
      </c>
      <c r="O901" s="5"/>
      <c r="P901" s="5">
        <v>46777.52</v>
      </c>
      <c r="Q901" s="58">
        <f t="shared" si="42"/>
        <v>12885.390000000007</v>
      </c>
      <c r="R901" s="3" t="s">
        <v>36</v>
      </c>
      <c r="S901" s="4">
        <v>1</v>
      </c>
      <c r="T901" s="4">
        <v>1</v>
      </c>
      <c r="U901" s="4">
        <v>1</v>
      </c>
      <c r="V901" s="5">
        <v>59662.91</v>
      </c>
      <c r="W901" s="58">
        <f t="shared" si="43"/>
        <v>42527.436937877887</v>
      </c>
    </row>
    <row r="902" spans="1:23">
      <c r="A902" s="3" t="s">
        <v>17</v>
      </c>
      <c r="B902" s="3" t="s">
        <v>18</v>
      </c>
      <c r="C902" s="3" t="s">
        <v>19</v>
      </c>
      <c r="D902" s="3" t="s">
        <v>20</v>
      </c>
      <c r="E902" s="3" t="s">
        <v>21</v>
      </c>
      <c r="F902" s="70" t="s">
        <v>487</v>
      </c>
      <c r="G902" s="3" t="s">
        <v>48</v>
      </c>
      <c r="H902" s="58" t="str">
        <f t="shared" si="44"/>
        <v>387</v>
      </c>
      <c r="I902" s="59">
        <f>_xlfn.XLOOKUP(H902,'A6.2-Rate Base RCND Plant'!C:C,'A6.2-Rate Base RCND Plant'!F:F,"ERROR")</f>
        <v>0.71279521796502854</v>
      </c>
      <c r="J902" s="3" t="s">
        <v>23</v>
      </c>
      <c r="K902" s="3" t="s">
        <v>24</v>
      </c>
      <c r="L902" s="3" t="s">
        <v>25</v>
      </c>
      <c r="M902" s="4">
        <v>1999</v>
      </c>
      <c r="N902" s="5">
        <v>23661.77</v>
      </c>
      <c r="O902" s="5"/>
      <c r="P902" s="5">
        <v>20643.509999999998</v>
      </c>
      <c r="Q902" s="58">
        <f t="shared" si="42"/>
        <v>3018.260000000002</v>
      </c>
      <c r="R902" s="3" t="s">
        <v>36</v>
      </c>
      <c r="S902" s="4">
        <v>1</v>
      </c>
      <c r="T902" s="4">
        <v>1</v>
      </c>
      <c r="U902" s="4">
        <v>1</v>
      </c>
      <c r="V902" s="5">
        <v>23661.77</v>
      </c>
      <c r="W902" s="58">
        <f t="shared" si="43"/>
        <v>16865.996504588373</v>
      </c>
    </row>
    <row r="903" spans="1:23">
      <c r="A903" s="3" t="s">
        <v>17</v>
      </c>
      <c r="B903" s="3" t="s">
        <v>18</v>
      </c>
      <c r="C903" s="3" t="s">
        <v>19</v>
      </c>
      <c r="D903" s="3" t="s">
        <v>20</v>
      </c>
      <c r="E903" s="3" t="s">
        <v>21</v>
      </c>
      <c r="F903" s="70" t="s">
        <v>487</v>
      </c>
      <c r="G903" s="3" t="s">
        <v>48</v>
      </c>
      <c r="H903" s="58" t="str">
        <f t="shared" si="44"/>
        <v>387</v>
      </c>
      <c r="I903" s="59">
        <f>_xlfn.XLOOKUP(H903,'A6.2-Rate Base RCND Plant'!C:C,'A6.2-Rate Base RCND Plant'!F:F,"ERROR")</f>
        <v>0.71279521796502854</v>
      </c>
      <c r="J903" s="3" t="s">
        <v>23</v>
      </c>
      <c r="K903" s="3" t="s">
        <v>24</v>
      </c>
      <c r="L903" s="3" t="s">
        <v>25</v>
      </c>
      <c r="M903" s="4">
        <v>1996</v>
      </c>
      <c r="N903" s="5">
        <v>56995.92</v>
      </c>
      <c r="O903" s="5"/>
      <c r="P903" s="5">
        <v>53088.1</v>
      </c>
      <c r="Q903" s="58">
        <f t="shared" si="42"/>
        <v>3907.8199999999997</v>
      </c>
      <c r="R903" s="3" t="s">
        <v>36</v>
      </c>
      <c r="S903" s="4">
        <v>1</v>
      </c>
      <c r="T903" s="4">
        <v>1</v>
      </c>
      <c r="U903" s="4">
        <v>1</v>
      </c>
      <c r="V903" s="5">
        <v>56995.92</v>
      </c>
      <c r="W903" s="58">
        <f t="shared" si="43"/>
        <v>40626.419219517331</v>
      </c>
    </row>
    <row r="904" spans="1:23">
      <c r="A904" s="3" t="s">
        <v>17</v>
      </c>
      <c r="B904" s="3" t="s">
        <v>18</v>
      </c>
      <c r="C904" s="3" t="s">
        <v>19</v>
      </c>
      <c r="D904" s="3" t="s">
        <v>20</v>
      </c>
      <c r="E904" s="3" t="s">
        <v>21</v>
      </c>
      <c r="F904" s="70" t="s">
        <v>487</v>
      </c>
      <c r="G904" s="3" t="s">
        <v>48</v>
      </c>
      <c r="H904" s="58" t="str">
        <f t="shared" si="44"/>
        <v>387</v>
      </c>
      <c r="I904" s="59">
        <f>_xlfn.XLOOKUP(H904,'A6.2-Rate Base RCND Plant'!C:C,'A6.2-Rate Base RCND Plant'!F:F,"ERROR")</f>
        <v>0.71279521796502854</v>
      </c>
      <c r="J904" s="3" t="s">
        <v>23</v>
      </c>
      <c r="K904" s="3" t="s">
        <v>24</v>
      </c>
      <c r="L904" s="3" t="s">
        <v>25</v>
      </c>
      <c r="M904" s="4">
        <v>1970</v>
      </c>
      <c r="N904" s="5">
        <v>13006.42</v>
      </c>
      <c r="O904" s="5"/>
      <c r="P904" s="5">
        <v>13006.42</v>
      </c>
      <c r="Q904" s="58">
        <f t="shared" si="42"/>
        <v>0</v>
      </c>
      <c r="R904" s="3" t="s">
        <v>36</v>
      </c>
      <c r="S904" s="4">
        <v>1</v>
      </c>
      <c r="T904" s="4">
        <v>1</v>
      </c>
      <c r="U904" s="4">
        <v>1</v>
      </c>
      <c r="V904" s="5">
        <v>13006.42</v>
      </c>
      <c r="W904" s="58">
        <f t="shared" si="43"/>
        <v>9270.9139788447064</v>
      </c>
    </row>
    <row r="905" spans="1:23">
      <c r="A905" s="3" t="s">
        <v>17</v>
      </c>
      <c r="B905" s="3" t="s">
        <v>18</v>
      </c>
      <c r="C905" s="3" t="s">
        <v>19</v>
      </c>
      <c r="D905" s="3" t="s">
        <v>20</v>
      </c>
      <c r="E905" s="3" t="s">
        <v>21</v>
      </c>
      <c r="F905" s="70" t="s">
        <v>487</v>
      </c>
      <c r="G905" s="3" t="s">
        <v>80</v>
      </c>
      <c r="H905" s="58" t="str">
        <f t="shared" si="44"/>
        <v>385</v>
      </c>
      <c r="I905" s="59">
        <f>_xlfn.XLOOKUP(H905,'A6.2-Rate Base RCND Plant'!C:C,'A6.2-Rate Base RCND Plant'!F:F,"ERROR")</f>
        <v>0.39278890683516676</v>
      </c>
      <c r="J905" s="3" t="s">
        <v>23</v>
      </c>
      <c r="K905" s="3" t="s">
        <v>24</v>
      </c>
      <c r="L905" s="3" t="s">
        <v>25</v>
      </c>
      <c r="M905" s="4">
        <v>1989</v>
      </c>
      <c r="N905" s="5">
        <v>4509.6899999999996</v>
      </c>
      <c r="O905" s="5"/>
      <c r="P905" s="5">
        <v>4176.2299999999996</v>
      </c>
      <c r="Q905" s="58">
        <f t="shared" si="42"/>
        <v>333.46000000000004</v>
      </c>
      <c r="R905" s="3" t="s">
        <v>36</v>
      </c>
      <c r="S905" s="4">
        <v>1</v>
      </c>
      <c r="T905" s="4">
        <v>1</v>
      </c>
      <c r="U905" s="4">
        <v>1</v>
      </c>
      <c r="V905" s="5">
        <v>4509.6899999999996</v>
      </c>
      <c r="W905" s="58">
        <f t="shared" si="43"/>
        <v>1771.3562052654831</v>
      </c>
    </row>
    <row r="906" spans="1:23">
      <c r="A906" s="3" t="s">
        <v>17</v>
      </c>
      <c r="B906" s="3" t="s">
        <v>18</v>
      </c>
      <c r="C906" s="3" t="s">
        <v>19</v>
      </c>
      <c r="D906" s="3" t="s">
        <v>29</v>
      </c>
      <c r="E906" s="3" t="s">
        <v>21</v>
      </c>
      <c r="F906" s="70" t="s">
        <v>487</v>
      </c>
      <c r="G906" s="3" t="s">
        <v>30</v>
      </c>
      <c r="H906" s="58" t="str">
        <f t="shared" si="44"/>
        <v>390</v>
      </c>
      <c r="I906" s="59">
        <f>_xlfn.XLOOKUP(H906,'A6.2-Rate Base RCND Plant'!C:C,'A6.2-Rate Base RCND Plant'!F:F,"ERROR")</f>
        <v>0.24904501540006124</v>
      </c>
      <c r="J906" s="3" t="s">
        <v>23</v>
      </c>
      <c r="K906" s="3" t="s">
        <v>68</v>
      </c>
      <c r="L906" s="3" t="s">
        <v>69</v>
      </c>
      <c r="M906" s="4">
        <v>1964</v>
      </c>
      <c r="N906" s="5">
        <v>306.35000000000002</v>
      </c>
      <c r="O906" s="5"/>
      <c r="P906" s="5">
        <v>306.32</v>
      </c>
      <c r="Q906" s="58">
        <f t="shared" si="42"/>
        <v>3.0000000000029559E-2</v>
      </c>
      <c r="R906" s="3" t="s">
        <v>33</v>
      </c>
      <c r="S906" s="4">
        <v>675</v>
      </c>
      <c r="T906" s="4">
        <v>60</v>
      </c>
      <c r="U906" s="4">
        <v>11.25</v>
      </c>
      <c r="V906" s="5">
        <v>3446.44</v>
      </c>
      <c r="W906" s="58">
        <f t="shared" si="43"/>
        <v>858.31870287538709</v>
      </c>
    </row>
    <row r="907" spans="1:23">
      <c r="A907" s="3" t="s">
        <v>17</v>
      </c>
      <c r="B907" s="3" t="s">
        <v>18</v>
      </c>
      <c r="C907" s="3" t="s">
        <v>19</v>
      </c>
      <c r="D907" s="3" t="s">
        <v>29</v>
      </c>
      <c r="E907" s="3" t="s">
        <v>21</v>
      </c>
      <c r="F907" s="70" t="s">
        <v>487</v>
      </c>
      <c r="G907" s="3" t="s">
        <v>30</v>
      </c>
      <c r="H907" s="58" t="str">
        <f t="shared" si="44"/>
        <v>390</v>
      </c>
      <c r="I907" s="59">
        <f>_xlfn.XLOOKUP(H907,'A6.2-Rate Base RCND Plant'!C:C,'A6.2-Rate Base RCND Plant'!F:F,"ERROR")</f>
        <v>0.24904501540006124</v>
      </c>
      <c r="J907" s="3" t="s">
        <v>23</v>
      </c>
      <c r="K907" s="3" t="s">
        <v>68</v>
      </c>
      <c r="L907" s="3" t="s">
        <v>88</v>
      </c>
      <c r="M907" s="4">
        <v>1995</v>
      </c>
      <c r="N907" s="5">
        <v>4558.4399999999996</v>
      </c>
      <c r="O907" s="5"/>
      <c r="P907" s="5">
        <v>3560.16</v>
      </c>
      <c r="Q907" s="58">
        <f t="shared" si="42"/>
        <v>998.27999999999975</v>
      </c>
      <c r="R907" s="3" t="s">
        <v>33</v>
      </c>
      <c r="S907" s="4">
        <v>675</v>
      </c>
      <c r="T907" s="4">
        <v>271.5</v>
      </c>
      <c r="U907" s="4">
        <v>2.4900000000000002</v>
      </c>
      <c r="V907" s="5">
        <v>11333.14</v>
      </c>
      <c r="W907" s="58">
        <f t="shared" si="43"/>
        <v>2822.4620258310501</v>
      </c>
    </row>
    <row r="908" spans="1:23">
      <c r="A908" s="3" t="s">
        <v>17</v>
      </c>
      <c r="B908" s="3" t="s">
        <v>18</v>
      </c>
      <c r="C908" s="3" t="s">
        <v>19</v>
      </c>
      <c r="D908" s="3" t="s">
        <v>29</v>
      </c>
      <c r="E908" s="3" t="s">
        <v>21</v>
      </c>
      <c r="F908" s="70" t="s">
        <v>487</v>
      </c>
      <c r="G908" s="3" t="s">
        <v>30</v>
      </c>
      <c r="H908" s="58" t="str">
        <f t="shared" si="44"/>
        <v>390</v>
      </c>
      <c r="I908" s="59">
        <f>_xlfn.XLOOKUP(H908,'A6.2-Rate Base RCND Plant'!C:C,'A6.2-Rate Base RCND Plant'!F:F,"ERROR")</f>
        <v>0.24904501540006124</v>
      </c>
      <c r="J908" s="3" t="s">
        <v>23</v>
      </c>
      <c r="K908" s="3" t="s">
        <v>58</v>
      </c>
      <c r="L908" s="3" t="s">
        <v>59</v>
      </c>
      <c r="M908" s="4">
        <v>2003</v>
      </c>
      <c r="N908" s="5">
        <v>5486</v>
      </c>
      <c r="O908" s="5"/>
      <c r="P908" s="5">
        <v>3378.53</v>
      </c>
      <c r="Q908" s="58">
        <f t="shared" si="42"/>
        <v>2107.4699999999998</v>
      </c>
      <c r="R908" s="3" t="s">
        <v>33</v>
      </c>
      <c r="S908" s="4">
        <v>675</v>
      </c>
      <c r="T908" s="4">
        <v>317</v>
      </c>
      <c r="U908" s="4">
        <v>2.13</v>
      </c>
      <c r="V908" s="5">
        <v>11681.55</v>
      </c>
      <c r="W908" s="58">
        <f t="shared" si="43"/>
        <v>2909.2317996465854</v>
      </c>
    </row>
    <row r="909" spans="1:23">
      <c r="A909" s="3" t="s">
        <v>17</v>
      </c>
      <c r="B909" s="3" t="s">
        <v>18</v>
      </c>
      <c r="C909" s="3" t="s">
        <v>19</v>
      </c>
      <c r="D909" s="3" t="s">
        <v>29</v>
      </c>
      <c r="E909" s="3" t="s">
        <v>21</v>
      </c>
      <c r="F909" s="70" t="s">
        <v>487</v>
      </c>
      <c r="G909" s="3" t="s">
        <v>30</v>
      </c>
      <c r="H909" s="58" t="str">
        <f t="shared" si="44"/>
        <v>390</v>
      </c>
      <c r="I909" s="59">
        <f>_xlfn.XLOOKUP(H909,'A6.2-Rate Base RCND Plant'!C:C,'A6.2-Rate Base RCND Plant'!F:F,"ERROR")</f>
        <v>0.24904501540006124</v>
      </c>
      <c r="J909" s="3" t="s">
        <v>23</v>
      </c>
      <c r="K909" s="3" t="s">
        <v>42</v>
      </c>
      <c r="L909" s="3" t="s">
        <v>43</v>
      </c>
      <c r="M909" s="4">
        <v>2007</v>
      </c>
      <c r="N909" s="5">
        <v>8382.68</v>
      </c>
      <c r="O909" s="5"/>
      <c r="P909" s="5">
        <v>8299.83</v>
      </c>
      <c r="Q909" s="58">
        <f t="shared" si="42"/>
        <v>82.850000000000364</v>
      </c>
      <c r="R909" s="3" t="s">
        <v>33</v>
      </c>
      <c r="S909" s="4">
        <v>675</v>
      </c>
      <c r="T909" s="4">
        <v>415.96066580000002</v>
      </c>
      <c r="U909" s="4">
        <v>1.62</v>
      </c>
      <c r="V909" s="5">
        <v>13602.99</v>
      </c>
      <c r="W909" s="58">
        <f t="shared" si="43"/>
        <v>3387.7568540368788</v>
      </c>
    </row>
    <row r="910" spans="1:23">
      <c r="A910" s="3" t="s">
        <v>17</v>
      </c>
      <c r="B910" s="3" t="s">
        <v>18</v>
      </c>
      <c r="C910" s="3" t="s">
        <v>19</v>
      </c>
      <c r="D910" s="3" t="s">
        <v>29</v>
      </c>
      <c r="E910" s="3" t="s">
        <v>21</v>
      </c>
      <c r="F910" s="70" t="s">
        <v>487</v>
      </c>
      <c r="G910" s="3" t="s">
        <v>30</v>
      </c>
      <c r="H910" s="58" t="str">
        <f t="shared" si="44"/>
        <v>390</v>
      </c>
      <c r="I910" s="59">
        <f>_xlfn.XLOOKUP(H910,'A6.2-Rate Base RCND Plant'!C:C,'A6.2-Rate Base RCND Plant'!F:F,"ERROR")</f>
        <v>0.24904501540006124</v>
      </c>
      <c r="J910" s="3" t="s">
        <v>23</v>
      </c>
      <c r="K910" s="3" t="s">
        <v>42</v>
      </c>
      <c r="L910" s="3" t="s">
        <v>91</v>
      </c>
      <c r="M910" s="4">
        <v>2005</v>
      </c>
      <c r="N910" s="5">
        <v>87627.57</v>
      </c>
      <c r="O910" s="5"/>
      <c r="P910" s="5">
        <v>55976.26</v>
      </c>
      <c r="Q910" s="58">
        <f t="shared" si="42"/>
        <v>31651.310000000005</v>
      </c>
      <c r="R910" s="3" t="s">
        <v>33</v>
      </c>
      <c r="S910" s="4">
        <v>675</v>
      </c>
      <c r="T910" s="4">
        <v>370</v>
      </c>
      <c r="U910" s="4">
        <v>1.82</v>
      </c>
      <c r="V910" s="5">
        <v>159861.10999999999</v>
      </c>
      <c r="W910" s="58">
        <f t="shared" si="43"/>
        <v>39812.612601820882</v>
      </c>
    </row>
    <row r="911" spans="1:23">
      <c r="A911" s="3" t="s">
        <v>17</v>
      </c>
      <c r="B911" s="3" t="s">
        <v>18</v>
      </c>
      <c r="C911" s="3" t="s">
        <v>19</v>
      </c>
      <c r="D911" s="3" t="s">
        <v>29</v>
      </c>
      <c r="E911" s="3" t="s">
        <v>21</v>
      </c>
      <c r="F911" s="70" t="s">
        <v>487</v>
      </c>
      <c r="G911" s="3" t="s">
        <v>70</v>
      </c>
      <c r="H911" s="58" t="str">
        <f t="shared" si="44"/>
        <v>391</v>
      </c>
      <c r="I911" s="59">
        <f>_xlfn.XLOOKUP(H911,'A6.2-Rate Base RCND Plant'!C:C,'A6.2-Rate Base RCND Plant'!F:F,"ERROR")</f>
        <v>0.55164661503469203</v>
      </c>
      <c r="J911" s="3" t="s">
        <v>71</v>
      </c>
      <c r="K911" s="3" t="s">
        <v>49</v>
      </c>
      <c r="L911" s="3" t="s">
        <v>50</v>
      </c>
      <c r="M911" s="4">
        <v>2008</v>
      </c>
      <c r="N911" s="5">
        <v>5075.25</v>
      </c>
      <c r="O911" s="5"/>
      <c r="P911" s="5">
        <v>1360.84</v>
      </c>
      <c r="Q911" s="58">
        <f t="shared" si="42"/>
        <v>3714.41</v>
      </c>
      <c r="R911" s="3" t="s">
        <v>36</v>
      </c>
      <c r="S911" s="4">
        <v>1</v>
      </c>
      <c r="T911" s="4">
        <v>1</v>
      </c>
      <c r="U911" s="4">
        <v>1</v>
      </c>
      <c r="V911" s="5">
        <v>5075.25</v>
      </c>
      <c r="W911" s="58">
        <f t="shared" si="43"/>
        <v>2799.7444829548208</v>
      </c>
    </row>
    <row r="912" spans="1:23">
      <c r="A912" s="3" t="s">
        <v>17</v>
      </c>
      <c r="B912" s="3" t="s">
        <v>18</v>
      </c>
      <c r="C912" s="3" t="s">
        <v>19</v>
      </c>
      <c r="D912" s="3" t="s">
        <v>29</v>
      </c>
      <c r="E912" s="3" t="s">
        <v>21</v>
      </c>
      <c r="F912" s="70" t="s">
        <v>487</v>
      </c>
      <c r="G912" s="3" t="s">
        <v>60</v>
      </c>
      <c r="H912" s="58" t="str">
        <f t="shared" si="44"/>
        <v>394</v>
      </c>
      <c r="I912" s="59">
        <f>_xlfn.XLOOKUP(H912,'A6.2-Rate Base RCND Plant'!C:C,'A6.2-Rate Base RCND Plant'!F:F,"ERROR")</f>
        <v>0.34726061264282393</v>
      </c>
      <c r="J912" s="3" t="s">
        <v>23</v>
      </c>
      <c r="K912" s="3" t="s">
        <v>31</v>
      </c>
      <c r="L912" s="3" t="s">
        <v>32</v>
      </c>
      <c r="M912" s="4">
        <v>2001</v>
      </c>
      <c r="N912" s="5">
        <v>69899.62</v>
      </c>
      <c r="O912" s="5"/>
      <c r="P912" s="5">
        <v>69286.94</v>
      </c>
      <c r="Q912" s="58">
        <f t="shared" si="42"/>
        <v>612.67999999999302</v>
      </c>
      <c r="R912" s="3" t="s">
        <v>36</v>
      </c>
      <c r="S912" s="4">
        <v>1</v>
      </c>
      <c r="T912" s="4">
        <v>1</v>
      </c>
      <c r="U912" s="4">
        <v>1</v>
      </c>
      <c r="V912" s="5">
        <v>69899.62</v>
      </c>
      <c r="W912" s="58">
        <f t="shared" si="43"/>
        <v>24273.384864700587</v>
      </c>
    </row>
    <row r="913" spans="1:23">
      <c r="A913" s="3" t="s">
        <v>17</v>
      </c>
      <c r="B913" s="3" t="s">
        <v>18</v>
      </c>
      <c r="C913" s="3" t="s">
        <v>19</v>
      </c>
      <c r="D913" s="3" t="s">
        <v>29</v>
      </c>
      <c r="E913" s="3" t="s">
        <v>21</v>
      </c>
      <c r="F913" s="70" t="s">
        <v>487</v>
      </c>
      <c r="G913" s="3" t="s">
        <v>82</v>
      </c>
      <c r="H913" s="58" t="str">
        <f t="shared" si="44"/>
        <v>393</v>
      </c>
      <c r="I913" s="59">
        <f>_xlfn.XLOOKUP(H913,'A6.2-Rate Base RCND Plant'!C:C,'A6.2-Rate Base RCND Plant'!F:F,"ERROR")</f>
        <v>0.47174007972370507</v>
      </c>
      <c r="J913" s="3" t="s">
        <v>23</v>
      </c>
      <c r="K913" s="3" t="s">
        <v>31</v>
      </c>
      <c r="L913" s="3" t="s">
        <v>32</v>
      </c>
      <c r="M913" s="4">
        <v>1999</v>
      </c>
      <c r="N913" s="5">
        <v>8581.44</v>
      </c>
      <c r="O913" s="5"/>
      <c r="P913" s="5">
        <v>6335.6</v>
      </c>
      <c r="Q913" s="58">
        <f t="shared" si="42"/>
        <v>2245.84</v>
      </c>
      <c r="R913" s="3" t="s">
        <v>36</v>
      </c>
      <c r="S913" s="4">
        <v>1</v>
      </c>
      <c r="T913" s="4">
        <v>1</v>
      </c>
      <c r="U913" s="4">
        <v>1</v>
      </c>
      <c r="V913" s="5">
        <v>8581.44</v>
      </c>
      <c r="W913" s="58">
        <f t="shared" si="43"/>
        <v>4048.2091897441919</v>
      </c>
    </row>
    <row r="914" spans="1:23">
      <c r="A914" s="3" t="s">
        <v>17</v>
      </c>
      <c r="B914" s="3" t="s">
        <v>18</v>
      </c>
      <c r="C914" s="3" t="s">
        <v>19</v>
      </c>
      <c r="D914" s="3" t="s">
        <v>29</v>
      </c>
      <c r="E914" s="3" t="s">
        <v>21</v>
      </c>
      <c r="F914" s="70" t="s">
        <v>487</v>
      </c>
      <c r="G914" s="3" t="s">
        <v>82</v>
      </c>
      <c r="H914" s="58" t="str">
        <f t="shared" si="44"/>
        <v>393</v>
      </c>
      <c r="I914" s="59">
        <f>_xlfn.XLOOKUP(H914,'A6.2-Rate Base RCND Plant'!C:C,'A6.2-Rate Base RCND Plant'!F:F,"ERROR")</f>
        <v>0.47174007972370507</v>
      </c>
      <c r="J914" s="3" t="s">
        <v>23</v>
      </c>
      <c r="K914" s="3" t="s">
        <v>49</v>
      </c>
      <c r="L914" s="3" t="s">
        <v>50</v>
      </c>
      <c r="M914" s="4">
        <v>1999</v>
      </c>
      <c r="N914" s="5">
        <v>15447.27</v>
      </c>
      <c r="O914" s="5"/>
      <c r="P914" s="5">
        <v>10552.03</v>
      </c>
      <c r="Q914" s="58">
        <f t="shared" si="42"/>
        <v>4895.24</v>
      </c>
      <c r="R914" s="3" t="s">
        <v>36</v>
      </c>
      <c r="S914" s="4">
        <v>1</v>
      </c>
      <c r="T914" s="4">
        <v>1</v>
      </c>
      <c r="U914" s="4">
        <v>1</v>
      </c>
      <c r="V914" s="5">
        <v>15447.27</v>
      </c>
      <c r="W914" s="58">
        <f t="shared" si="43"/>
        <v>7287.0963813135977</v>
      </c>
    </row>
    <row r="915" spans="1:23">
      <c r="A915" s="3" t="s">
        <v>17</v>
      </c>
      <c r="B915" s="3" t="s">
        <v>18</v>
      </c>
      <c r="C915" s="3" t="s">
        <v>19</v>
      </c>
      <c r="D915" s="3" t="s">
        <v>29</v>
      </c>
      <c r="E915" s="3" t="s">
        <v>21</v>
      </c>
      <c r="F915" s="70" t="s">
        <v>487</v>
      </c>
      <c r="G915" s="3" t="s">
        <v>82</v>
      </c>
      <c r="H915" s="58" t="str">
        <f t="shared" si="44"/>
        <v>393</v>
      </c>
      <c r="I915" s="59">
        <f>_xlfn.XLOOKUP(H915,'A6.2-Rate Base RCND Plant'!C:C,'A6.2-Rate Base RCND Plant'!F:F,"ERROR")</f>
        <v>0.47174007972370507</v>
      </c>
      <c r="J915" s="3" t="s">
        <v>23</v>
      </c>
      <c r="K915" s="3" t="s">
        <v>58</v>
      </c>
      <c r="L915" s="3" t="s">
        <v>59</v>
      </c>
      <c r="M915" s="4">
        <v>2003</v>
      </c>
      <c r="N915" s="5">
        <v>1586</v>
      </c>
      <c r="O915" s="5"/>
      <c r="P915" s="5">
        <v>900.39</v>
      </c>
      <c r="Q915" s="58">
        <f t="shared" si="42"/>
        <v>685.61</v>
      </c>
      <c r="R915" s="3" t="s">
        <v>36</v>
      </c>
      <c r="S915" s="4">
        <v>1</v>
      </c>
      <c r="T915" s="4">
        <v>1</v>
      </c>
      <c r="U915" s="4">
        <v>1</v>
      </c>
      <c r="V915" s="5">
        <v>1586</v>
      </c>
      <c r="W915" s="58">
        <f t="shared" si="43"/>
        <v>748.17976644179623</v>
      </c>
    </row>
    <row r="916" spans="1:23">
      <c r="A916" s="3" t="s">
        <v>17</v>
      </c>
      <c r="B916" s="3" t="s">
        <v>18</v>
      </c>
      <c r="C916" s="3" t="s">
        <v>19</v>
      </c>
      <c r="D916" s="3" t="s">
        <v>20</v>
      </c>
      <c r="E916" s="3" t="s">
        <v>21</v>
      </c>
      <c r="F916" s="70" t="s">
        <v>487</v>
      </c>
      <c r="G916" s="3" t="s">
        <v>48</v>
      </c>
      <c r="H916" s="58" t="str">
        <f t="shared" si="44"/>
        <v>387</v>
      </c>
      <c r="I916" s="59">
        <f>_xlfn.XLOOKUP(H916,'A6.2-Rate Base RCND Plant'!C:C,'A6.2-Rate Base RCND Plant'!F:F,"ERROR")</f>
        <v>0.71279521796502854</v>
      </c>
      <c r="J916" s="3" t="s">
        <v>23</v>
      </c>
      <c r="K916" s="3" t="s">
        <v>24</v>
      </c>
      <c r="L916" s="3" t="s">
        <v>25</v>
      </c>
      <c r="M916" s="4">
        <v>1991</v>
      </c>
      <c r="N916" s="5">
        <v>36794.71</v>
      </c>
      <c r="O916" s="5"/>
      <c r="P916" s="5">
        <v>35758.29</v>
      </c>
      <c r="Q916" s="58">
        <f t="shared" si="42"/>
        <v>1036.4199999999983</v>
      </c>
      <c r="R916" s="3" t="s">
        <v>36</v>
      </c>
      <c r="S916" s="4">
        <v>1</v>
      </c>
      <c r="T916" s="4">
        <v>1</v>
      </c>
      <c r="U916" s="4">
        <v>1</v>
      </c>
      <c r="V916" s="5">
        <v>36794.71</v>
      </c>
      <c r="W916" s="58">
        <f t="shared" si="43"/>
        <v>26227.093334410016</v>
      </c>
    </row>
    <row r="917" spans="1:23">
      <c r="A917" s="3" t="s">
        <v>17</v>
      </c>
      <c r="B917" s="3" t="s">
        <v>18</v>
      </c>
      <c r="C917" s="3" t="s">
        <v>19</v>
      </c>
      <c r="D917" s="3" t="s">
        <v>20</v>
      </c>
      <c r="E917" s="3" t="s">
        <v>21</v>
      </c>
      <c r="F917" s="70" t="s">
        <v>487</v>
      </c>
      <c r="G917" s="3" t="s">
        <v>22</v>
      </c>
      <c r="H917" s="58" t="str">
        <f t="shared" si="44"/>
        <v>384</v>
      </c>
      <c r="I917" s="59">
        <f>_xlfn.XLOOKUP(H917,'A6.2-Rate Base RCND Plant'!C:C,'A6.2-Rate Base RCND Plant'!F:F,"ERROR")</f>
        <v>0.35620879944303163</v>
      </c>
      <c r="J917" s="3" t="s">
        <v>23</v>
      </c>
      <c r="K917" s="3" t="s">
        <v>24</v>
      </c>
      <c r="L917" s="3" t="s">
        <v>25</v>
      </c>
      <c r="M917" s="4">
        <v>1999</v>
      </c>
      <c r="N917" s="5">
        <v>43790.720000000001</v>
      </c>
      <c r="O917" s="5"/>
      <c r="P917" s="5">
        <v>31438.36</v>
      </c>
      <c r="Q917" s="58">
        <f t="shared" si="42"/>
        <v>12352.36</v>
      </c>
      <c r="R917" s="3" t="s">
        <v>26</v>
      </c>
      <c r="S917" s="4">
        <v>1947</v>
      </c>
      <c r="T917" s="4">
        <v>346</v>
      </c>
      <c r="U917" s="4">
        <v>5.63</v>
      </c>
      <c r="V917" s="5">
        <v>246417.72</v>
      </c>
      <c r="W917" s="58">
        <f t="shared" si="43"/>
        <v>87776.16020268912</v>
      </c>
    </row>
    <row r="918" spans="1:23">
      <c r="A918" s="3" t="s">
        <v>17</v>
      </c>
      <c r="B918" s="3" t="s">
        <v>18</v>
      </c>
      <c r="C918" s="3" t="s">
        <v>19</v>
      </c>
      <c r="D918" s="3" t="s">
        <v>20</v>
      </c>
      <c r="E918" s="3" t="s">
        <v>21</v>
      </c>
      <c r="F918" s="70" t="s">
        <v>487</v>
      </c>
      <c r="G918" s="3" t="s">
        <v>80</v>
      </c>
      <c r="H918" s="58" t="str">
        <f t="shared" si="44"/>
        <v>385</v>
      </c>
      <c r="I918" s="59">
        <f>_xlfn.XLOOKUP(H918,'A6.2-Rate Base RCND Plant'!C:C,'A6.2-Rate Base RCND Plant'!F:F,"ERROR")</f>
        <v>0.39278890683516676</v>
      </c>
      <c r="J918" s="3" t="s">
        <v>23</v>
      </c>
      <c r="K918" s="3" t="s">
        <v>107</v>
      </c>
      <c r="L918" s="3" t="s">
        <v>108</v>
      </c>
      <c r="M918" s="4">
        <v>2003</v>
      </c>
      <c r="N918" s="5">
        <v>12609.37</v>
      </c>
      <c r="O918" s="5"/>
      <c r="P918" s="5">
        <v>8553.7099999999991</v>
      </c>
      <c r="Q918" s="58">
        <f t="shared" si="42"/>
        <v>4055.6600000000017</v>
      </c>
      <c r="R918" s="3" t="s">
        <v>36</v>
      </c>
      <c r="S918" s="4">
        <v>1</v>
      </c>
      <c r="T918" s="4">
        <v>1</v>
      </c>
      <c r="U918" s="4">
        <v>1</v>
      </c>
      <c r="V918" s="5">
        <v>12609.37</v>
      </c>
      <c r="W918" s="58">
        <f t="shared" si="43"/>
        <v>4952.8206581801469</v>
      </c>
    </row>
    <row r="919" spans="1:23">
      <c r="A919" s="3" t="s">
        <v>17</v>
      </c>
      <c r="B919" s="3" t="s">
        <v>18</v>
      </c>
      <c r="C919" s="3" t="s">
        <v>19</v>
      </c>
      <c r="D919" s="3" t="s">
        <v>20</v>
      </c>
      <c r="E919" s="3" t="s">
        <v>21</v>
      </c>
      <c r="F919" s="70" t="s">
        <v>487</v>
      </c>
      <c r="G919" s="3" t="s">
        <v>22</v>
      </c>
      <c r="H919" s="58" t="str">
        <f t="shared" si="44"/>
        <v>384</v>
      </c>
      <c r="I919" s="59">
        <f>_xlfn.XLOOKUP(H919,'A6.2-Rate Base RCND Plant'!C:C,'A6.2-Rate Base RCND Plant'!F:F,"ERROR")</f>
        <v>0.35620879944303163</v>
      </c>
      <c r="J919" s="3" t="s">
        <v>23</v>
      </c>
      <c r="K919" s="3" t="s">
        <v>24</v>
      </c>
      <c r="L919" s="3" t="s">
        <v>25</v>
      </c>
      <c r="M919" s="4">
        <v>1974</v>
      </c>
      <c r="N919" s="5">
        <v>610.62</v>
      </c>
      <c r="O919" s="5"/>
      <c r="P919" s="5">
        <v>610.62</v>
      </c>
      <c r="Q919" s="58">
        <f t="shared" si="42"/>
        <v>0</v>
      </c>
      <c r="R919" s="3" t="s">
        <v>26</v>
      </c>
      <c r="S919" s="4">
        <v>1947</v>
      </c>
      <c r="T919" s="4">
        <v>120</v>
      </c>
      <c r="U919" s="4">
        <v>16.23</v>
      </c>
      <c r="V919" s="5">
        <v>9907.31</v>
      </c>
      <c r="W919" s="58">
        <f t="shared" si="43"/>
        <v>3529.0710008099413</v>
      </c>
    </row>
    <row r="920" spans="1:23">
      <c r="A920" s="3" t="s">
        <v>17</v>
      </c>
      <c r="B920" s="3" t="s">
        <v>18</v>
      </c>
      <c r="C920" s="3" t="s">
        <v>19</v>
      </c>
      <c r="D920" s="3" t="s">
        <v>20</v>
      </c>
      <c r="E920" s="3" t="s">
        <v>21</v>
      </c>
      <c r="F920" s="70" t="s">
        <v>487</v>
      </c>
      <c r="G920" s="3" t="s">
        <v>22</v>
      </c>
      <c r="H920" s="58" t="str">
        <f t="shared" si="44"/>
        <v>384</v>
      </c>
      <c r="I920" s="59">
        <f>_xlfn.XLOOKUP(H920,'A6.2-Rate Base RCND Plant'!C:C,'A6.2-Rate Base RCND Plant'!F:F,"ERROR")</f>
        <v>0.35620879944303163</v>
      </c>
      <c r="J920" s="3" t="s">
        <v>23</v>
      </c>
      <c r="K920" s="3" t="s">
        <v>24</v>
      </c>
      <c r="L920" s="3" t="s">
        <v>25</v>
      </c>
      <c r="M920" s="4">
        <v>1998</v>
      </c>
      <c r="N920" s="5">
        <v>23240.85</v>
      </c>
      <c r="O920" s="5"/>
      <c r="P920" s="5">
        <v>17250.32</v>
      </c>
      <c r="Q920" s="58">
        <f t="shared" si="42"/>
        <v>5990.5299999999988</v>
      </c>
      <c r="R920" s="3" t="s">
        <v>26</v>
      </c>
      <c r="S920" s="4">
        <v>1947</v>
      </c>
      <c r="T920" s="4">
        <v>338</v>
      </c>
      <c r="U920" s="4">
        <v>5.76</v>
      </c>
      <c r="V920" s="5">
        <v>133875.54999999999</v>
      </c>
      <c r="W920" s="58">
        <f t="shared" si="43"/>
        <v>47687.648940275547</v>
      </c>
    </row>
    <row r="921" spans="1:23">
      <c r="A921" s="3" t="s">
        <v>17</v>
      </c>
      <c r="B921" s="3" t="s">
        <v>18</v>
      </c>
      <c r="C921" s="3" t="s">
        <v>19</v>
      </c>
      <c r="D921" s="3" t="s">
        <v>20</v>
      </c>
      <c r="E921" s="3" t="s">
        <v>21</v>
      </c>
      <c r="F921" s="70" t="s">
        <v>487</v>
      </c>
      <c r="G921" s="3" t="s">
        <v>63</v>
      </c>
      <c r="H921" s="58" t="str">
        <f t="shared" si="44"/>
        <v>383</v>
      </c>
      <c r="I921" s="59">
        <f>_xlfn.XLOOKUP(H921,'A6.2-Rate Base RCND Plant'!C:C,'A6.2-Rate Base RCND Plant'!F:F,"ERROR")</f>
        <v>0.50413956378429226</v>
      </c>
      <c r="J921" s="3" t="s">
        <v>23</v>
      </c>
      <c r="K921" s="3" t="s">
        <v>24</v>
      </c>
      <c r="L921" s="3" t="s">
        <v>25</v>
      </c>
      <c r="M921" s="4">
        <v>1973</v>
      </c>
      <c r="N921" s="5">
        <v>4067.99</v>
      </c>
      <c r="O921" s="5"/>
      <c r="P921" s="5">
        <v>4067.99</v>
      </c>
      <c r="Q921" s="58">
        <f t="shared" si="42"/>
        <v>0</v>
      </c>
      <c r="R921" s="3" t="s">
        <v>64</v>
      </c>
      <c r="S921" s="4">
        <v>954</v>
      </c>
      <c r="T921" s="4">
        <v>100</v>
      </c>
      <c r="U921" s="4">
        <v>9.5399999999999991</v>
      </c>
      <c r="V921" s="5">
        <v>38808.620000000003</v>
      </c>
      <c r="W921" s="58">
        <f t="shared" si="43"/>
        <v>19564.960757870362</v>
      </c>
    </row>
    <row r="922" spans="1:23">
      <c r="A922" s="3" t="s">
        <v>17</v>
      </c>
      <c r="B922" s="3" t="s">
        <v>18</v>
      </c>
      <c r="C922" s="3" t="s">
        <v>19</v>
      </c>
      <c r="D922" s="3" t="s">
        <v>29</v>
      </c>
      <c r="E922" s="3" t="s">
        <v>21</v>
      </c>
      <c r="F922" s="70" t="s">
        <v>487</v>
      </c>
      <c r="G922" s="3" t="s">
        <v>82</v>
      </c>
      <c r="H922" s="58" t="str">
        <f t="shared" si="44"/>
        <v>393</v>
      </c>
      <c r="I922" s="59">
        <f>_xlfn.XLOOKUP(H922,'A6.2-Rate Base RCND Plant'!C:C,'A6.2-Rate Base RCND Plant'!F:F,"ERROR")</f>
        <v>0.47174007972370507</v>
      </c>
      <c r="J922" s="3" t="s">
        <v>23</v>
      </c>
      <c r="K922" s="3" t="s">
        <v>37</v>
      </c>
      <c r="L922" s="3" t="s">
        <v>38</v>
      </c>
      <c r="M922" s="4">
        <v>2015</v>
      </c>
      <c r="N922" s="5">
        <v>34582.28</v>
      </c>
      <c r="O922" s="5"/>
      <c r="P922" s="5">
        <v>9726.7999999999993</v>
      </c>
      <c r="Q922" s="58">
        <f t="shared" si="42"/>
        <v>24855.48</v>
      </c>
      <c r="R922" s="3" t="s">
        <v>36</v>
      </c>
      <c r="S922" s="4">
        <v>1</v>
      </c>
      <c r="T922" s="4">
        <v>1</v>
      </c>
      <c r="U922" s="4">
        <v>1</v>
      </c>
      <c r="V922" s="5">
        <v>34582.28</v>
      </c>
      <c r="W922" s="58">
        <f t="shared" si="43"/>
        <v>16313.847524227491</v>
      </c>
    </row>
    <row r="923" spans="1:23">
      <c r="A923" s="3" t="s">
        <v>17</v>
      </c>
      <c r="B923" s="3" t="s">
        <v>18</v>
      </c>
      <c r="C923" s="3" t="s">
        <v>19</v>
      </c>
      <c r="D923" s="3" t="s">
        <v>20</v>
      </c>
      <c r="E923" s="3" t="s">
        <v>21</v>
      </c>
      <c r="F923" s="70" t="s">
        <v>487</v>
      </c>
      <c r="G923" s="3" t="s">
        <v>63</v>
      </c>
      <c r="H923" s="58" t="str">
        <f t="shared" si="44"/>
        <v>383</v>
      </c>
      <c r="I923" s="59">
        <f>_xlfn.XLOOKUP(H923,'A6.2-Rate Base RCND Plant'!C:C,'A6.2-Rate Base RCND Plant'!F:F,"ERROR")</f>
        <v>0.50413956378429226</v>
      </c>
      <c r="J923" s="3" t="s">
        <v>23</v>
      </c>
      <c r="K923" s="3" t="s">
        <v>24</v>
      </c>
      <c r="L923" s="3" t="s">
        <v>25</v>
      </c>
      <c r="M923" s="4">
        <v>1983</v>
      </c>
      <c r="N923" s="5">
        <v>1132</v>
      </c>
      <c r="O923" s="5"/>
      <c r="P923" s="5">
        <v>1089.53</v>
      </c>
      <c r="Q923" s="58">
        <f t="shared" si="42"/>
        <v>42.470000000000027</v>
      </c>
      <c r="R923" s="3" t="s">
        <v>64</v>
      </c>
      <c r="S923" s="4">
        <v>954</v>
      </c>
      <c r="T923" s="4">
        <v>221</v>
      </c>
      <c r="U923" s="4">
        <v>4.32</v>
      </c>
      <c r="V923" s="5">
        <v>4886.55</v>
      </c>
      <c r="W923" s="58">
        <f t="shared" si="43"/>
        <v>2463.5031854101335</v>
      </c>
    </row>
    <row r="924" spans="1:23">
      <c r="A924" s="3" t="s">
        <v>17</v>
      </c>
      <c r="B924" s="3" t="s">
        <v>18</v>
      </c>
      <c r="C924" s="3" t="s">
        <v>19</v>
      </c>
      <c r="D924" s="3" t="s">
        <v>29</v>
      </c>
      <c r="E924" s="3" t="s">
        <v>21</v>
      </c>
      <c r="F924" s="70" t="s">
        <v>487</v>
      </c>
      <c r="G924" s="3" t="s">
        <v>34</v>
      </c>
      <c r="H924" s="58" t="str">
        <f t="shared" si="44"/>
        <v>392</v>
      </c>
      <c r="I924" s="59">
        <f>_xlfn.XLOOKUP(H924,'A6.2-Rate Base RCND Plant'!C:C,'A6.2-Rate Base RCND Plant'!F:F,"ERROR")</f>
        <v>0.43183290679129122</v>
      </c>
      <c r="J924" s="3" t="s">
        <v>35</v>
      </c>
      <c r="K924" s="3" t="s">
        <v>24</v>
      </c>
      <c r="L924" s="3" t="s">
        <v>25</v>
      </c>
      <c r="M924" s="4">
        <v>2005</v>
      </c>
      <c r="N924" s="5">
        <v>76063.81</v>
      </c>
      <c r="O924" s="5"/>
      <c r="P924" s="5">
        <v>76063.81</v>
      </c>
      <c r="Q924" s="58">
        <f t="shared" si="42"/>
        <v>0</v>
      </c>
      <c r="R924" s="3" t="s">
        <v>36</v>
      </c>
      <c r="S924" s="4">
        <v>1</v>
      </c>
      <c r="T924" s="4">
        <v>1</v>
      </c>
      <c r="U924" s="4">
        <v>1</v>
      </c>
      <c r="V924" s="5">
        <v>76063.81</v>
      </c>
      <c r="W924" s="58">
        <f t="shared" si="43"/>
        <v>32846.856173920482</v>
      </c>
    </row>
    <row r="925" spans="1:23">
      <c r="A925" s="3" t="s">
        <v>17</v>
      </c>
      <c r="B925" s="3" t="s">
        <v>18</v>
      </c>
      <c r="C925" s="3" t="s">
        <v>19</v>
      </c>
      <c r="D925" s="3" t="s">
        <v>29</v>
      </c>
      <c r="E925" s="3" t="s">
        <v>21</v>
      </c>
      <c r="F925" s="70" t="s">
        <v>487</v>
      </c>
      <c r="G925" s="3" t="s">
        <v>82</v>
      </c>
      <c r="H925" s="58" t="str">
        <f t="shared" si="44"/>
        <v>393</v>
      </c>
      <c r="I925" s="59">
        <f>_xlfn.XLOOKUP(H925,'A6.2-Rate Base RCND Plant'!C:C,'A6.2-Rate Base RCND Plant'!F:F,"ERROR")</f>
        <v>0.47174007972370507</v>
      </c>
      <c r="J925" s="3" t="s">
        <v>23</v>
      </c>
      <c r="K925" s="3" t="s">
        <v>42</v>
      </c>
      <c r="L925" s="3" t="s">
        <v>83</v>
      </c>
      <c r="M925" s="4">
        <v>1998</v>
      </c>
      <c r="N925" s="5">
        <v>10698.5</v>
      </c>
      <c r="O925" s="5"/>
      <c r="P925" s="5">
        <v>8021.04</v>
      </c>
      <c r="Q925" s="58">
        <f t="shared" si="42"/>
        <v>2677.46</v>
      </c>
      <c r="R925" s="3" t="s">
        <v>36</v>
      </c>
      <c r="S925" s="4">
        <v>1</v>
      </c>
      <c r="T925" s="4">
        <v>1</v>
      </c>
      <c r="U925" s="4">
        <v>1</v>
      </c>
      <c r="V925" s="5">
        <v>10698.5</v>
      </c>
      <c r="W925" s="58">
        <f t="shared" si="43"/>
        <v>5046.9112429240586</v>
      </c>
    </row>
    <row r="926" spans="1:23">
      <c r="A926" s="3" t="s">
        <v>17</v>
      </c>
      <c r="B926" s="3" t="s">
        <v>18</v>
      </c>
      <c r="C926" s="3" t="s">
        <v>19</v>
      </c>
      <c r="D926" s="3" t="s">
        <v>29</v>
      </c>
      <c r="E926" s="3" t="s">
        <v>21</v>
      </c>
      <c r="F926" s="70" t="s">
        <v>487</v>
      </c>
      <c r="G926" s="3" t="s">
        <v>30</v>
      </c>
      <c r="H926" s="58" t="str">
        <f t="shared" si="44"/>
        <v>390</v>
      </c>
      <c r="I926" s="59">
        <f>_xlfn.XLOOKUP(H926,'A6.2-Rate Base RCND Plant'!C:C,'A6.2-Rate Base RCND Plant'!F:F,"ERROR")</f>
        <v>0.24904501540006124</v>
      </c>
      <c r="J926" s="3" t="s">
        <v>23</v>
      </c>
      <c r="K926" s="3" t="s">
        <v>68</v>
      </c>
      <c r="L926" s="3" t="s">
        <v>69</v>
      </c>
      <c r="M926" s="4">
        <v>1986</v>
      </c>
      <c r="N926" s="5">
        <v>2462.83</v>
      </c>
      <c r="O926" s="5"/>
      <c r="P926" s="5">
        <v>2349.9299999999998</v>
      </c>
      <c r="Q926" s="58">
        <f t="shared" si="42"/>
        <v>112.90000000000009</v>
      </c>
      <c r="R926" s="3" t="s">
        <v>33</v>
      </c>
      <c r="S926" s="4">
        <v>675</v>
      </c>
      <c r="T926" s="4">
        <v>229</v>
      </c>
      <c r="U926" s="4">
        <v>2.95</v>
      </c>
      <c r="V926" s="5">
        <v>7259.43</v>
      </c>
      <c r="W926" s="58">
        <f t="shared" si="43"/>
        <v>1807.9248561456666</v>
      </c>
    </row>
    <row r="927" spans="1:23">
      <c r="A927" s="3" t="s">
        <v>17</v>
      </c>
      <c r="B927" s="3" t="s">
        <v>18</v>
      </c>
      <c r="C927" s="3" t="s">
        <v>19</v>
      </c>
      <c r="D927" s="3" t="s">
        <v>29</v>
      </c>
      <c r="E927" s="3" t="s">
        <v>21</v>
      </c>
      <c r="F927" s="70" t="s">
        <v>487</v>
      </c>
      <c r="G927" s="3" t="s">
        <v>60</v>
      </c>
      <c r="H927" s="58" t="str">
        <f t="shared" si="44"/>
        <v>394</v>
      </c>
      <c r="I927" s="59">
        <f>_xlfn.XLOOKUP(H927,'A6.2-Rate Base RCND Plant'!C:C,'A6.2-Rate Base RCND Plant'!F:F,"ERROR")</f>
        <v>0.34726061264282393</v>
      </c>
      <c r="J927" s="3" t="s">
        <v>23</v>
      </c>
      <c r="K927" s="3" t="s">
        <v>37</v>
      </c>
      <c r="L927" s="3" t="s">
        <v>38</v>
      </c>
      <c r="M927" s="4">
        <v>2005</v>
      </c>
      <c r="N927" s="5">
        <v>6109.42</v>
      </c>
      <c r="O927" s="5"/>
      <c r="P927" s="5">
        <v>5223.05</v>
      </c>
      <c r="Q927" s="58">
        <f t="shared" si="42"/>
        <v>886.36999999999989</v>
      </c>
      <c r="R927" s="3" t="s">
        <v>36</v>
      </c>
      <c r="S927" s="4">
        <v>1</v>
      </c>
      <c r="T927" s="4">
        <v>1</v>
      </c>
      <c r="U927" s="4">
        <v>1</v>
      </c>
      <c r="V927" s="5">
        <v>6109.42</v>
      </c>
      <c r="W927" s="58">
        <f t="shared" si="43"/>
        <v>2121.5609320923213</v>
      </c>
    </row>
    <row r="928" spans="1:23">
      <c r="A928" s="3" t="s">
        <v>17</v>
      </c>
      <c r="B928" s="3" t="s">
        <v>18</v>
      </c>
      <c r="C928" s="3" t="s">
        <v>19</v>
      </c>
      <c r="D928" s="3" t="s">
        <v>29</v>
      </c>
      <c r="E928" s="3" t="s">
        <v>21</v>
      </c>
      <c r="F928" s="70" t="s">
        <v>487</v>
      </c>
      <c r="G928" s="3" t="s">
        <v>30</v>
      </c>
      <c r="H928" s="58" t="str">
        <f t="shared" si="44"/>
        <v>390</v>
      </c>
      <c r="I928" s="59">
        <f>_xlfn.XLOOKUP(H928,'A6.2-Rate Base RCND Plant'!C:C,'A6.2-Rate Base RCND Plant'!F:F,"ERROR")</f>
        <v>0.24904501540006124</v>
      </c>
      <c r="J928" s="3" t="s">
        <v>23</v>
      </c>
      <c r="K928" s="3" t="s">
        <v>58</v>
      </c>
      <c r="L928" s="3" t="s">
        <v>59</v>
      </c>
      <c r="M928" s="4">
        <v>1955</v>
      </c>
      <c r="N928" s="5">
        <v>116.39</v>
      </c>
      <c r="O928" s="5"/>
      <c r="P928" s="5">
        <v>116.39</v>
      </c>
      <c r="Q928" s="58">
        <f t="shared" si="42"/>
        <v>0</v>
      </c>
      <c r="R928" s="3" t="s">
        <v>33</v>
      </c>
      <c r="S928" s="4">
        <v>675</v>
      </c>
      <c r="T928" s="4">
        <v>47</v>
      </c>
      <c r="U928" s="4">
        <v>14.36</v>
      </c>
      <c r="V928" s="5">
        <v>1671.56</v>
      </c>
      <c r="W928" s="58">
        <f t="shared" si="43"/>
        <v>416.29368594212633</v>
      </c>
    </row>
    <row r="929" spans="1:23">
      <c r="A929" s="3" t="s">
        <v>17</v>
      </c>
      <c r="B929" s="3" t="s">
        <v>18</v>
      </c>
      <c r="C929" s="3" t="s">
        <v>19</v>
      </c>
      <c r="D929" s="3" t="s">
        <v>29</v>
      </c>
      <c r="E929" s="3" t="s">
        <v>21</v>
      </c>
      <c r="F929" s="70" t="s">
        <v>487</v>
      </c>
      <c r="G929" s="3" t="s">
        <v>87</v>
      </c>
      <c r="H929" s="58" t="str">
        <f t="shared" si="44"/>
        <v>398</v>
      </c>
      <c r="I929" s="59">
        <f>_xlfn.XLOOKUP(H929,'A6.2-Rate Base RCND Plant'!C:C,'A6.2-Rate Base RCND Plant'!F:F,"ERROR")</f>
        <v>0.24374129646131953</v>
      </c>
      <c r="J929" s="3" t="s">
        <v>23</v>
      </c>
      <c r="K929" s="3" t="s">
        <v>49</v>
      </c>
      <c r="L929" s="3" t="s">
        <v>50</v>
      </c>
      <c r="M929" s="4">
        <v>2013</v>
      </c>
      <c r="N929" s="5">
        <v>2004.91</v>
      </c>
      <c r="O929" s="5"/>
      <c r="P929" s="5">
        <v>666.15</v>
      </c>
      <c r="Q929" s="58">
        <f t="shared" si="42"/>
        <v>1338.7600000000002</v>
      </c>
      <c r="R929" s="3" t="s">
        <v>36</v>
      </c>
      <c r="S929" s="4">
        <v>1</v>
      </c>
      <c r="T929" s="4">
        <v>1</v>
      </c>
      <c r="U929" s="4">
        <v>1</v>
      </c>
      <c r="V929" s="5">
        <v>2004.91</v>
      </c>
      <c r="W929" s="58">
        <f t="shared" si="43"/>
        <v>488.67936268826418</v>
      </c>
    </row>
    <row r="930" spans="1:23">
      <c r="A930" s="3" t="s">
        <v>17</v>
      </c>
      <c r="B930" s="3" t="s">
        <v>18</v>
      </c>
      <c r="C930" s="3" t="s">
        <v>19</v>
      </c>
      <c r="D930" s="3" t="s">
        <v>29</v>
      </c>
      <c r="E930" s="3" t="s">
        <v>21</v>
      </c>
      <c r="F930" s="70" t="s">
        <v>487</v>
      </c>
      <c r="G930" s="3" t="s">
        <v>41</v>
      </c>
      <c r="H930" s="58" t="str">
        <f t="shared" si="44"/>
        <v>397</v>
      </c>
      <c r="I930" s="59">
        <f>_xlfn.XLOOKUP(H930,'A6.2-Rate Base RCND Plant'!C:C,'A6.2-Rate Base RCND Plant'!F:F,"ERROR")</f>
        <v>0.45288665983949944</v>
      </c>
      <c r="J930" s="3" t="s">
        <v>23</v>
      </c>
      <c r="K930" s="3" t="s">
        <v>49</v>
      </c>
      <c r="L930" s="3" t="s">
        <v>50</v>
      </c>
      <c r="M930" s="4">
        <v>2017</v>
      </c>
      <c r="N930" s="5">
        <v>17438.009999999998</v>
      </c>
      <c r="O930" s="5"/>
      <c r="P930" s="5">
        <v>8080.99</v>
      </c>
      <c r="Q930" s="58">
        <f t="shared" si="42"/>
        <v>9357.0199999999986</v>
      </c>
      <c r="R930" s="3" t="s">
        <v>36</v>
      </c>
      <c r="S930" s="4">
        <v>1</v>
      </c>
      <c r="T930" s="4">
        <v>1</v>
      </c>
      <c r="U930" s="4">
        <v>1</v>
      </c>
      <c r="V930" s="5">
        <v>17438.009999999998</v>
      </c>
      <c r="W930" s="58">
        <f t="shared" si="43"/>
        <v>7897.4421031477887</v>
      </c>
    </row>
    <row r="931" spans="1:23">
      <c r="A931" s="3" t="s">
        <v>17</v>
      </c>
      <c r="B931" s="3" t="s">
        <v>18</v>
      </c>
      <c r="C931" s="3" t="s">
        <v>19</v>
      </c>
      <c r="D931" s="3" t="s">
        <v>29</v>
      </c>
      <c r="E931" s="3" t="s">
        <v>21</v>
      </c>
      <c r="F931" s="70" t="s">
        <v>487</v>
      </c>
      <c r="G931" s="3" t="s">
        <v>57</v>
      </c>
      <c r="H931" s="58" t="str">
        <f t="shared" si="44"/>
        <v>396</v>
      </c>
      <c r="I931" s="59">
        <f>_xlfn.XLOOKUP(H931,'A6.2-Rate Base RCND Plant'!C:C,'A6.2-Rate Base RCND Plant'!F:F,"ERROR")</f>
        <v>0.54297473900690851</v>
      </c>
      <c r="J931" s="3" t="s">
        <v>23</v>
      </c>
      <c r="K931" s="3" t="s">
        <v>42</v>
      </c>
      <c r="L931" s="3" t="s">
        <v>91</v>
      </c>
      <c r="M931" s="4">
        <v>2000</v>
      </c>
      <c r="N931" s="5">
        <v>6529.89</v>
      </c>
      <c r="O931" s="5"/>
      <c r="P931" s="5">
        <v>6529.89</v>
      </c>
      <c r="Q931" s="58">
        <f t="shared" si="42"/>
        <v>0</v>
      </c>
      <c r="R931" s="3" t="s">
        <v>36</v>
      </c>
      <c r="S931" s="4">
        <v>1</v>
      </c>
      <c r="T931" s="4">
        <v>1</v>
      </c>
      <c r="U931" s="4">
        <v>1</v>
      </c>
      <c r="V931" s="5">
        <v>6529.89</v>
      </c>
      <c r="W931" s="58">
        <f t="shared" si="43"/>
        <v>3545.5653184938219</v>
      </c>
    </row>
    <row r="932" spans="1:23">
      <c r="A932" s="3" t="s">
        <v>17</v>
      </c>
      <c r="B932" s="3" t="s">
        <v>18</v>
      </c>
      <c r="C932" s="3" t="s">
        <v>19</v>
      </c>
      <c r="D932" s="3" t="s">
        <v>29</v>
      </c>
      <c r="E932" s="3" t="s">
        <v>21</v>
      </c>
      <c r="F932" s="70" t="s">
        <v>487</v>
      </c>
      <c r="G932" s="3" t="s">
        <v>57</v>
      </c>
      <c r="H932" s="58" t="str">
        <f t="shared" si="44"/>
        <v>396</v>
      </c>
      <c r="I932" s="59">
        <f>_xlfn.XLOOKUP(H932,'A6.2-Rate Base RCND Plant'!C:C,'A6.2-Rate Base RCND Plant'!F:F,"ERROR")</f>
        <v>0.54297473900690851</v>
      </c>
      <c r="J932" s="3" t="s">
        <v>23</v>
      </c>
      <c r="K932" s="3" t="s">
        <v>73</v>
      </c>
      <c r="L932" s="3" t="s">
        <v>74</v>
      </c>
      <c r="M932" s="4">
        <v>2006</v>
      </c>
      <c r="N932" s="5">
        <v>23769.18</v>
      </c>
      <c r="O932" s="5"/>
      <c r="P932" s="5">
        <v>22383.8</v>
      </c>
      <c r="Q932" s="58">
        <f t="shared" si="42"/>
        <v>1385.380000000001</v>
      </c>
      <c r="R932" s="3" t="s">
        <v>36</v>
      </c>
      <c r="S932" s="4">
        <v>1</v>
      </c>
      <c r="T932" s="4">
        <v>1</v>
      </c>
      <c r="U932" s="4">
        <v>1</v>
      </c>
      <c r="V932" s="5">
        <v>23769.18</v>
      </c>
      <c r="W932" s="58">
        <f t="shared" si="43"/>
        <v>12906.064306908231</v>
      </c>
    </row>
    <row r="933" spans="1:23">
      <c r="A933" s="3" t="s">
        <v>17</v>
      </c>
      <c r="B933" s="3" t="s">
        <v>18</v>
      </c>
      <c r="C933" s="3" t="s">
        <v>19</v>
      </c>
      <c r="D933" s="3" t="s">
        <v>29</v>
      </c>
      <c r="E933" s="3" t="s">
        <v>21</v>
      </c>
      <c r="F933" s="70" t="s">
        <v>487</v>
      </c>
      <c r="G933" s="3" t="s">
        <v>60</v>
      </c>
      <c r="H933" s="58" t="str">
        <f t="shared" si="44"/>
        <v>394</v>
      </c>
      <c r="I933" s="59">
        <f>_xlfn.XLOOKUP(H933,'A6.2-Rate Base RCND Plant'!C:C,'A6.2-Rate Base RCND Plant'!F:F,"ERROR")</f>
        <v>0.34726061264282393</v>
      </c>
      <c r="J933" s="3" t="s">
        <v>23</v>
      </c>
      <c r="K933" s="3" t="s">
        <v>37</v>
      </c>
      <c r="L933" s="3" t="s">
        <v>38</v>
      </c>
      <c r="M933" s="4">
        <v>2007</v>
      </c>
      <c r="N933" s="5">
        <v>15874.42</v>
      </c>
      <c r="O933" s="5"/>
      <c r="P933" s="5">
        <v>12355.32</v>
      </c>
      <c r="Q933" s="58">
        <f t="shared" si="42"/>
        <v>3519.1000000000004</v>
      </c>
      <c r="R933" s="3" t="s">
        <v>36</v>
      </c>
      <c r="S933" s="4">
        <v>1</v>
      </c>
      <c r="T933" s="4">
        <v>1</v>
      </c>
      <c r="U933" s="4">
        <v>1</v>
      </c>
      <c r="V933" s="5">
        <v>15874.42</v>
      </c>
      <c r="W933" s="58">
        <f t="shared" si="43"/>
        <v>5512.5608145494971</v>
      </c>
    </row>
    <row r="934" spans="1:23">
      <c r="A934" s="3" t="s">
        <v>17</v>
      </c>
      <c r="B934" s="3" t="s">
        <v>18</v>
      </c>
      <c r="C934" s="3" t="s">
        <v>19</v>
      </c>
      <c r="D934" s="3" t="s">
        <v>29</v>
      </c>
      <c r="E934" s="3" t="s">
        <v>21</v>
      </c>
      <c r="F934" s="70" t="s">
        <v>487</v>
      </c>
      <c r="G934" s="3" t="s">
        <v>57</v>
      </c>
      <c r="H934" s="58" t="str">
        <f t="shared" si="44"/>
        <v>396</v>
      </c>
      <c r="I934" s="59">
        <f>_xlfn.XLOOKUP(H934,'A6.2-Rate Base RCND Plant'!C:C,'A6.2-Rate Base RCND Plant'!F:F,"ERROR")</f>
        <v>0.54297473900690851</v>
      </c>
      <c r="J934" s="3" t="s">
        <v>23</v>
      </c>
      <c r="K934" s="3" t="s">
        <v>42</v>
      </c>
      <c r="L934" s="3" t="s">
        <v>91</v>
      </c>
      <c r="M934" s="4">
        <v>2010</v>
      </c>
      <c r="N934" s="5">
        <v>34149.730000000003</v>
      </c>
      <c r="O934" s="5"/>
      <c r="P934" s="5">
        <v>34149.730000000003</v>
      </c>
      <c r="Q934" s="58">
        <f t="shared" si="42"/>
        <v>0</v>
      </c>
      <c r="R934" s="3" t="s">
        <v>36</v>
      </c>
      <c r="S934" s="4">
        <v>1</v>
      </c>
      <c r="T934" s="4">
        <v>1</v>
      </c>
      <c r="U934" s="4">
        <v>1</v>
      </c>
      <c r="V934" s="5">
        <v>34149.730000000003</v>
      </c>
      <c r="W934" s="58">
        <f t="shared" si="43"/>
        <v>18542.440733906395</v>
      </c>
    </row>
    <row r="935" spans="1:23">
      <c r="A935" s="3" t="s">
        <v>17</v>
      </c>
      <c r="B935" s="3" t="s">
        <v>18</v>
      </c>
      <c r="C935" s="3" t="s">
        <v>19</v>
      </c>
      <c r="D935" s="3" t="s">
        <v>29</v>
      </c>
      <c r="E935" s="3" t="s">
        <v>21</v>
      </c>
      <c r="F935" s="70" t="s">
        <v>487</v>
      </c>
      <c r="G935" s="3" t="s">
        <v>57</v>
      </c>
      <c r="H935" s="58" t="str">
        <f t="shared" si="44"/>
        <v>396</v>
      </c>
      <c r="I935" s="59">
        <f>_xlfn.XLOOKUP(H935,'A6.2-Rate Base RCND Plant'!C:C,'A6.2-Rate Base RCND Plant'!F:F,"ERROR")</f>
        <v>0.54297473900690851</v>
      </c>
      <c r="J935" s="3" t="s">
        <v>23</v>
      </c>
      <c r="K935" s="3" t="s">
        <v>89</v>
      </c>
      <c r="L935" s="3" t="s">
        <v>90</v>
      </c>
      <c r="M935" s="4">
        <v>1996</v>
      </c>
      <c r="N935" s="5">
        <v>6548.01</v>
      </c>
      <c r="O935" s="5"/>
      <c r="P935" s="5">
        <v>6493</v>
      </c>
      <c r="Q935" s="58">
        <f t="shared" si="42"/>
        <v>55.010000000000218</v>
      </c>
      <c r="R935" s="3" t="s">
        <v>36</v>
      </c>
      <c r="S935" s="4">
        <v>1</v>
      </c>
      <c r="T935" s="4">
        <v>1</v>
      </c>
      <c r="U935" s="4">
        <v>1</v>
      </c>
      <c r="V935" s="5">
        <v>6548.01</v>
      </c>
      <c r="W935" s="58">
        <f t="shared" si="43"/>
        <v>3555.4040207646271</v>
      </c>
    </row>
    <row r="936" spans="1:23">
      <c r="A936" s="3" t="s">
        <v>17</v>
      </c>
      <c r="B936" s="3" t="s">
        <v>18</v>
      </c>
      <c r="C936" s="3" t="s">
        <v>19</v>
      </c>
      <c r="D936" s="3" t="s">
        <v>29</v>
      </c>
      <c r="E936" s="3" t="s">
        <v>21</v>
      </c>
      <c r="F936" s="70" t="s">
        <v>487</v>
      </c>
      <c r="G936" s="3" t="s">
        <v>57</v>
      </c>
      <c r="H936" s="58" t="str">
        <f t="shared" si="44"/>
        <v>396</v>
      </c>
      <c r="I936" s="59">
        <f>_xlfn.XLOOKUP(H936,'A6.2-Rate Base RCND Plant'!C:C,'A6.2-Rate Base RCND Plant'!F:F,"ERROR")</f>
        <v>0.54297473900690851</v>
      </c>
      <c r="J936" s="3" t="s">
        <v>23</v>
      </c>
      <c r="K936" s="3" t="s">
        <v>49</v>
      </c>
      <c r="L936" s="3" t="s">
        <v>50</v>
      </c>
      <c r="M936" s="4">
        <v>2007</v>
      </c>
      <c r="N936" s="5">
        <v>34311.480000000003</v>
      </c>
      <c r="O936" s="5"/>
      <c r="P936" s="5">
        <v>33961.15</v>
      </c>
      <c r="Q936" s="58">
        <f t="shared" si="42"/>
        <v>350.33000000000175</v>
      </c>
      <c r="R936" s="3" t="s">
        <v>36</v>
      </c>
      <c r="S936" s="4">
        <v>1</v>
      </c>
      <c r="T936" s="4">
        <v>1</v>
      </c>
      <c r="U936" s="4">
        <v>1</v>
      </c>
      <c r="V936" s="5">
        <v>34311.480000000003</v>
      </c>
      <c r="W936" s="58">
        <f t="shared" si="43"/>
        <v>18630.266897940764</v>
      </c>
    </row>
    <row r="937" spans="1:23">
      <c r="A937" s="3" t="s">
        <v>17</v>
      </c>
      <c r="B937" s="3" t="s">
        <v>18</v>
      </c>
      <c r="C937" s="3" t="s">
        <v>19</v>
      </c>
      <c r="D937" s="3" t="s">
        <v>29</v>
      </c>
      <c r="E937" s="3" t="s">
        <v>21</v>
      </c>
      <c r="F937" s="70" t="s">
        <v>487</v>
      </c>
      <c r="G937" s="3" t="s">
        <v>30</v>
      </c>
      <c r="H937" s="58" t="str">
        <f t="shared" si="44"/>
        <v>390</v>
      </c>
      <c r="I937" s="59">
        <f>_xlfn.XLOOKUP(H937,'A6.2-Rate Base RCND Plant'!C:C,'A6.2-Rate Base RCND Plant'!F:F,"ERROR")</f>
        <v>0.24904501540006124</v>
      </c>
      <c r="J937" s="3" t="s">
        <v>23</v>
      </c>
      <c r="K937" s="3" t="s">
        <v>42</v>
      </c>
      <c r="L937" s="3" t="s">
        <v>43</v>
      </c>
      <c r="M937" s="4">
        <v>2002</v>
      </c>
      <c r="N937" s="5">
        <v>106097.17</v>
      </c>
      <c r="O937" s="5"/>
      <c r="P937" s="5">
        <v>106086.11</v>
      </c>
      <c r="Q937" s="58">
        <f t="shared" si="42"/>
        <v>11.059999999997672</v>
      </c>
      <c r="R937" s="3" t="s">
        <v>33</v>
      </c>
      <c r="S937" s="4">
        <v>675</v>
      </c>
      <c r="T937" s="4">
        <v>319</v>
      </c>
      <c r="U937" s="4">
        <v>2.12</v>
      </c>
      <c r="V937" s="5">
        <v>224500.28</v>
      </c>
      <c r="W937" s="58">
        <f t="shared" si="43"/>
        <v>55910.675689918062</v>
      </c>
    </row>
    <row r="938" spans="1:23">
      <c r="A938" s="3" t="s">
        <v>17</v>
      </c>
      <c r="B938" s="3" t="s">
        <v>18</v>
      </c>
      <c r="C938" s="3" t="s">
        <v>19</v>
      </c>
      <c r="D938" s="3" t="s">
        <v>29</v>
      </c>
      <c r="E938" s="3" t="s">
        <v>21</v>
      </c>
      <c r="F938" s="70" t="s">
        <v>487</v>
      </c>
      <c r="G938" s="3" t="s">
        <v>30</v>
      </c>
      <c r="H938" s="58" t="str">
        <f t="shared" si="44"/>
        <v>390</v>
      </c>
      <c r="I938" s="59">
        <f>_xlfn.XLOOKUP(H938,'A6.2-Rate Base RCND Plant'!C:C,'A6.2-Rate Base RCND Plant'!F:F,"ERROR")</f>
        <v>0.24904501540006124</v>
      </c>
      <c r="J938" s="3" t="s">
        <v>23</v>
      </c>
      <c r="K938" s="3" t="s">
        <v>58</v>
      </c>
      <c r="L938" s="3" t="s">
        <v>59</v>
      </c>
      <c r="M938" s="4">
        <v>2008</v>
      </c>
      <c r="N938" s="5">
        <v>6661.76</v>
      </c>
      <c r="O938" s="5"/>
      <c r="P938" s="5">
        <v>3018.72</v>
      </c>
      <c r="Q938" s="58">
        <f t="shared" si="42"/>
        <v>3643.0400000000004</v>
      </c>
      <c r="R938" s="3" t="s">
        <v>33</v>
      </c>
      <c r="S938" s="4">
        <v>675</v>
      </c>
      <c r="T938" s="4">
        <v>433</v>
      </c>
      <c r="U938" s="4">
        <v>1.56</v>
      </c>
      <c r="V938" s="5">
        <v>10384.959999999999</v>
      </c>
      <c r="W938" s="58">
        <f t="shared" si="43"/>
        <v>2586.3225231290198</v>
      </c>
    </row>
    <row r="939" spans="1:23">
      <c r="A939" s="3" t="s">
        <v>17</v>
      </c>
      <c r="B939" s="3" t="s">
        <v>18</v>
      </c>
      <c r="C939" s="3" t="s">
        <v>19</v>
      </c>
      <c r="D939" s="3" t="s">
        <v>29</v>
      </c>
      <c r="E939" s="3" t="s">
        <v>21</v>
      </c>
      <c r="F939" s="70" t="s">
        <v>487</v>
      </c>
      <c r="G939" s="3" t="s">
        <v>30</v>
      </c>
      <c r="H939" s="58" t="str">
        <f t="shared" si="44"/>
        <v>390</v>
      </c>
      <c r="I939" s="59">
        <f>_xlfn.XLOOKUP(H939,'A6.2-Rate Base RCND Plant'!C:C,'A6.2-Rate Base RCND Plant'!F:F,"ERROR")</f>
        <v>0.24904501540006124</v>
      </c>
      <c r="J939" s="3" t="s">
        <v>23</v>
      </c>
      <c r="K939" s="3" t="s">
        <v>42</v>
      </c>
      <c r="L939" s="3" t="s">
        <v>43</v>
      </c>
      <c r="M939" s="4">
        <v>1979</v>
      </c>
      <c r="N939" s="5">
        <v>19129.25</v>
      </c>
      <c r="O939" s="5"/>
      <c r="P939" s="5">
        <v>19129.25</v>
      </c>
      <c r="Q939" s="58">
        <f t="shared" si="42"/>
        <v>0</v>
      </c>
      <c r="R939" s="3" t="s">
        <v>33</v>
      </c>
      <c r="S939" s="4">
        <v>675</v>
      </c>
      <c r="T939" s="4">
        <v>184.25</v>
      </c>
      <c r="U939" s="4">
        <v>3.66</v>
      </c>
      <c r="V939" s="5">
        <v>70080.02</v>
      </c>
      <c r="W939" s="58">
        <f t="shared" si="43"/>
        <v>17453.079660136602</v>
      </c>
    </row>
    <row r="940" spans="1:23">
      <c r="A940" s="3" t="s">
        <v>17</v>
      </c>
      <c r="B940" s="3" t="s">
        <v>18</v>
      </c>
      <c r="C940" s="3" t="s">
        <v>19</v>
      </c>
      <c r="D940" s="3" t="s">
        <v>29</v>
      </c>
      <c r="E940" s="3" t="s">
        <v>21</v>
      </c>
      <c r="F940" s="70" t="s">
        <v>487</v>
      </c>
      <c r="G940" s="3" t="s">
        <v>60</v>
      </c>
      <c r="H940" s="58" t="str">
        <f t="shared" si="44"/>
        <v>394</v>
      </c>
      <c r="I940" s="59">
        <f>_xlfn.XLOOKUP(H940,'A6.2-Rate Base RCND Plant'!C:C,'A6.2-Rate Base RCND Plant'!F:F,"ERROR")</f>
        <v>0.34726061264282393</v>
      </c>
      <c r="J940" s="3" t="s">
        <v>23</v>
      </c>
      <c r="K940" s="3" t="s">
        <v>42</v>
      </c>
      <c r="L940" s="3" t="s">
        <v>91</v>
      </c>
      <c r="M940" s="4">
        <v>2005</v>
      </c>
      <c r="N940" s="5">
        <v>39159.74</v>
      </c>
      <c r="O940" s="5"/>
      <c r="P940" s="5">
        <v>32467.91</v>
      </c>
      <c r="Q940" s="58">
        <f t="shared" si="42"/>
        <v>6691.8299999999981</v>
      </c>
      <c r="R940" s="3" t="s">
        <v>36</v>
      </c>
      <c r="S940" s="4">
        <v>1</v>
      </c>
      <c r="T940" s="4">
        <v>1</v>
      </c>
      <c r="U940" s="4">
        <v>1</v>
      </c>
      <c r="V940" s="5">
        <v>39159.74</v>
      </c>
      <c r="W940" s="58">
        <f t="shared" si="43"/>
        <v>13598.635303333696</v>
      </c>
    </row>
    <row r="941" spans="1:23">
      <c r="A941" s="3" t="s">
        <v>17</v>
      </c>
      <c r="B941" s="3" t="s">
        <v>18</v>
      </c>
      <c r="C941" s="3" t="s">
        <v>19</v>
      </c>
      <c r="D941" s="3" t="s">
        <v>29</v>
      </c>
      <c r="E941" s="3" t="s">
        <v>21</v>
      </c>
      <c r="F941" s="70" t="s">
        <v>487</v>
      </c>
      <c r="G941" s="3" t="s">
        <v>60</v>
      </c>
      <c r="H941" s="58" t="str">
        <f t="shared" si="44"/>
        <v>394</v>
      </c>
      <c r="I941" s="59">
        <f>_xlfn.XLOOKUP(H941,'A6.2-Rate Base RCND Plant'!C:C,'A6.2-Rate Base RCND Plant'!F:F,"ERROR")</f>
        <v>0.34726061264282393</v>
      </c>
      <c r="J941" s="3" t="s">
        <v>23</v>
      </c>
      <c r="K941" s="3" t="s">
        <v>89</v>
      </c>
      <c r="L941" s="3" t="s">
        <v>90</v>
      </c>
      <c r="M941" s="4">
        <v>2003</v>
      </c>
      <c r="N941" s="5">
        <v>3206.34</v>
      </c>
      <c r="O941" s="5"/>
      <c r="P941" s="5">
        <v>2574.9</v>
      </c>
      <c r="Q941" s="58">
        <f t="shared" si="42"/>
        <v>631.44000000000005</v>
      </c>
      <c r="R941" s="3" t="s">
        <v>36</v>
      </c>
      <c r="S941" s="4">
        <v>1</v>
      </c>
      <c r="T941" s="4">
        <v>1</v>
      </c>
      <c r="U941" s="4">
        <v>1</v>
      </c>
      <c r="V941" s="5">
        <v>3206.34</v>
      </c>
      <c r="W941" s="58">
        <f t="shared" si="43"/>
        <v>1113.4355927411921</v>
      </c>
    </row>
    <row r="942" spans="1:23">
      <c r="A942" s="3" t="s">
        <v>17</v>
      </c>
      <c r="B942" s="3" t="s">
        <v>18</v>
      </c>
      <c r="C942" s="3" t="s">
        <v>19</v>
      </c>
      <c r="D942" s="3" t="s">
        <v>29</v>
      </c>
      <c r="E942" s="3" t="s">
        <v>21</v>
      </c>
      <c r="F942" s="70" t="s">
        <v>487</v>
      </c>
      <c r="G942" s="3" t="s">
        <v>60</v>
      </c>
      <c r="H942" s="58" t="str">
        <f t="shared" si="44"/>
        <v>394</v>
      </c>
      <c r="I942" s="59">
        <f>_xlfn.XLOOKUP(H942,'A6.2-Rate Base RCND Plant'!C:C,'A6.2-Rate Base RCND Plant'!F:F,"ERROR")</f>
        <v>0.34726061264282393</v>
      </c>
      <c r="J942" s="3" t="s">
        <v>23</v>
      </c>
      <c r="K942" s="3" t="s">
        <v>42</v>
      </c>
      <c r="L942" s="3" t="s">
        <v>91</v>
      </c>
      <c r="M942" s="4">
        <v>2004</v>
      </c>
      <c r="N942" s="5">
        <v>42557.54</v>
      </c>
      <c r="O942" s="5"/>
      <c r="P942" s="5">
        <v>37069.32</v>
      </c>
      <c r="Q942" s="58">
        <f t="shared" si="42"/>
        <v>5488.2200000000012</v>
      </c>
      <c r="R942" s="3" t="s">
        <v>36</v>
      </c>
      <c r="S942" s="4">
        <v>1</v>
      </c>
      <c r="T942" s="4">
        <v>1</v>
      </c>
      <c r="U942" s="4">
        <v>1</v>
      </c>
      <c r="V942" s="5">
        <v>42557.54</v>
      </c>
      <c r="W942" s="58">
        <f t="shared" si="43"/>
        <v>14778.557412971486</v>
      </c>
    </row>
    <row r="943" spans="1:23">
      <c r="A943" s="3" t="s">
        <v>17</v>
      </c>
      <c r="B943" s="3" t="s">
        <v>18</v>
      </c>
      <c r="C943" s="3" t="s">
        <v>19</v>
      </c>
      <c r="D943" s="3" t="s">
        <v>29</v>
      </c>
      <c r="E943" s="3" t="s">
        <v>21</v>
      </c>
      <c r="F943" s="70" t="s">
        <v>487</v>
      </c>
      <c r="G943" s="3" t="s">
        <v>41</v>
      </c>
      <c r="H943" s="58" t="str">
        <f t="shared" si="44"/>
        <v>397</v>
      </c>
      <c r="I943" s="59">
        <f>_xlfn.XLOOKUP(H943,'A6.2-Rate Base RCND Plant'!C:C,'A6.2-Rate Base RCND Plant'!F:F,"ERROR")</f>
        <v>0.45288665983949944</v>
      </c>
      <c r="J943" s="3" t="s">
        <v>23</v>
      </c>
      <c r="K943" s="3" t="s">
        <v>110</v>
      </c>
      <c r="L943" s="3" t="s">
        <v>119</v>
      </c>
      <c r="M943" s="4">
        <v>2015</v>
      </c>
      <c r="N943" s="5">
        <v>65607.22</v>
      </c>
      <c r="O943" s="5"/>
      <c r="P943" s="5">
        <v>48773.42</v>
      </c>
      <c r="Q943" s="58">
        <f t="shared" si="42"/>
        <v>16833.800000000003</v>
      </c>
      <c r="R943" s="3" t="s">
        <v>36</v>
      </c>
      <c r="S943" s="4">
        <v>1</v>
      </c>
      <c r="T943" s="4">
        <v>1</v>
      </c>
      <c r="U943" s="4">
        <v>1</v>
      </c>
      <c r="V943" s="5">
        <v>65607.22</v>
      </c>
      <c r="W943" s="58">
        <f t="shared" si="43"/>
        <v>29712.634727155204</v>
      </c>
    </row>
    <row r="944" spans="1:23">
      <c r="A944" s="3" t="s">
        <v>17</v>
      </c>
      <c r="B944" s="3" t="s">
        <v>18</v>
      </c>
      <c r="C944" s="3" t="s">
        <v>19</v>
      </c>
      <c r="D944" s="3" t="s">
        <v>29</v>
      </c>
      <c r="E944" s="3" t="s">
        <v>21</v>
      </c>
      <c r="F944" s="70" t="s">
        <v>487</v>
      </c>
      <c r="G944" s="3" t="s">
        <v>41</v>
      </c>
      <c r="H944" s="58" t="str">
        <f t="shared" si="44"/>
        <v>397</v>
      </c>
      <c r="I944" s="59">
        <f>_xlfn.XLOOKUP(H944,'A6.2-Rate Base RCND Plant'!C:C,'A6.2-Rate Base RCND Plant'!F:F,"ERROR")</f>
        <v>0.45288665983949944</v>
      </c>
      <c r="J944" s="3" t="s">
        <v>23</v>
      </c>
      <c r="K944" s="3" t="s">
        <v>110</v>
      </c>
      <c r="L944" s="3" t="s">
        <v>119</v>
      </c>
      <c r="M944" s="4">
        <v>2016</v>
      </c>
      <c r="N944" s="5">
        <v>3514.66</v>
      </c>
      <c r="O944" s="5"/>
      <c r="P944" s="5">
        <v>2379.71</v>
      </c>
      <c r="Q944" s="58">
        <f t="shared" si="42"/>
        <v>1134.9499999999998</v>
      </c>
      <c r="R944" s="3" t="s">
        <v>36</v>
      </c>
      <c r="S944" s="4">
        <v>1</v>
      </c>
      <c r="T944" s="4">
        <v>1</v>
      </c>
      <c r="U944" s="4">
        <v>1</v>
      </c>
      <c r="V944" s="5">
        <v>3514.66</v>
      </c>
      <c r="W944" s="58">
        <f t="shared" si="43"/>
        <v>1591.742627871495</v>
      </c>
    </row>
    <row r="945" spans="1:23">
      <c r="A945" s="3" t="s">
        <v>17</v>
      </c>
      <c r="B945" s="3" t="s">
        <v>18</v>
      </c>
      <c r="C945" s="3" t="s">
        <v>19</v>
      </c>
      <c r="D945" s="3" t="s">
        <v>29</v>
      </c>
      <c r="E945" s="3" t="s">
        <v>21</v>
      </c>
      <c r="F945" s="70" t="s">
        <v>487</v>
      </c>
      <c r="G945" s="3" t="s">
        <v>70</v>
      </c>
      <c r="H945" s="58" t="str">
        <f t="shared" si="44"/>
        <v>391</v>
      </c>
      <c r="I945" s="59">
        <f>_xlfn.XLOOKUP(H945,'A6.2-Rate Base RCND Plant'!C:C,'A6.2-Rate Base RCND Plant'!F:F,"ERROR")</f>
        <v>0.55164661503469203</v>
      </c>
      <c r="J945" s="3" t="s">
        <v>71</v>
      </c>
      <c r="K945" s="3" t="s">
        <v>37</v>
      </c>
      <c r="L945" s="3" t="s">
        <v>38</v>
      </c>
      <c r="M945" s="4">
        <v>2014</v>
      </c>
      <c r="N945" s="5">
        <v>1895.25</v>
      </c>
      <c r="O945" s="5"/>
      <c r="P945" s="5">
        <v>1463.9</v>
      </c>
      <c r="Q945" s="58">
        <f t="shared" si="42"/>
        <v>431.34999999999991</v>
      </c>
      <c r="R945" s="3" t="s">
        <v>36</v>
      </c>
      <c r="S945" s="4">
        <v>1</v>
      </c>
      <c r="T945" s="4">
        <v>1</v>
      </c>
      <c r="U945" s="4">
        <v>1</v>
      </c>
      <c r="V945" s="5">
        <v>1895.25</v>
      </c>
      <c r="W945" s="58">
        <f t="shared" si="43"/>
        <v>1045.5082471445</v>
      </c>
    </row>
    <row r="946" spans="1:23">
      <c r="A946" s="3" t="s">
        <v>17</v>
      </c>
      <c r="B946" s="3" t="s">
        <v>18</v>
      </c>
      <c r="C946" s="3" t="s">
        <v>19</v>
      </c>
      <c r="D946" s="3" t="s">
        <v>29</v>
      </c>
      <c r="E946" s="3" t="s">
        <v>21</v>
      </c>
      <c r="F946" s="70" t="s">
        <v>487</v>
      </c>
      <c r="G946" s="3" t="s">
        <v>60</v>
      </c>
      <c r="H946" s="58" t="str">
        <f t="shared" si="44"/>
        <v>394</v>
      </c>
      <c r="I946" s="59">
        <f>_xlfn.XLOOKUP(H946,'A6.2-Rate Base RCND Plant'!C:C,'A6.2-Rate Base RCND Plant'!F:F,"ERROR")</f>
        <v>0.34726061264282393</v>
      </c>
      <c r="J946" s="3" t="s">
        <v>23</v>
      </c>
      <c r="K946" s="3" t="s">
        <v>73</v>
      </c>
      <c r="L946" s="3" t="s">
        <v>74</v>
      </c>
      <c r="M946" s="4">
        <v>2010</v>
      </c>
      <c r="N946" s="5">
        <v>917.93</v>
      </c>
      <c r="O946" s="5"/>
      <c r="P946" s="5">
        <v>585.44000000000005</v>
      </c>
      <c r="Q946" s="58">
        <f t="shared" si="42"/>
        <v>332.4899999999999</v>
      </c>
      <c r="R946" s="3" t="s">
        <v>36</v>
      </c>
      <c r="S946" s="4">
        <v>1</v>
      </c>
      <c r="T946" s="4">
        <v>1</v>
      </c>
      <c r="U946" s="4">
        <v>1</v>
      </c>
      <c r="V946" s="5">
        <v>917.93</v>
      </c>
      <c r="W946" s="58">
        <f t="shared" si="43"/>
        <v>318.76093416322738</v>
      </c>
    </row>
    <row r="947" spans="1:23">
      <c r="A947" s="3" t="s">
        <v>17</v>
      </c>
      <c r="B947" s="3" t="s">
        <v>18</v>
      </c>
      <c r="C947" s="3" t="s">
        <v>19</v>
      </c>
      <c r="D947" s="3" t="s">
        <v>29</v>
      </c>
      <c r="E947" s="3" t="s">
        <v>21</v>
      </c>
      <c r="F947" s="70" t="s">
        <v>487</v>
      </c>
      <c r="G947" s="3" t="s">
        <v>60</v>
      </c>
      <c r="H947" s="58" t="str">
        <f t="shared" si="44"/>
        <v>394</v>
      </c>
      <c r="I947" s="59">
        <f>_xlfn.XLOOKUP(H947,'A6.2-Rate Base RCND Plant'!C:C,'A6.2-Rate Base RCND Plant'!F:F,"ERROR")</f>
        <v>0.34726061264282393</v>
      </c>
      <c r="J947" s="3" t="s">
        <v>23</v>
      </c>
      <c r="K947" s="3" t="s">
        <v>37</v>
      </c>
      <c r="L947" s="3" t="s">
        <v>38</v>
      </c>
      <c r="M947" s="4">
        <v>2011</v>
      </c>
      <c r="N947" s="5">
        <v>4078.72</v>
      </c>
      <c r="O947" s="5"/>
      <c r="P947" s="5">
        <v>2524.84</v>
      </c>
      <c r="Q947" s="58">
        <f t="shared" si="42"/>
        <v>1553.8799999999997</v>
      </c>
      <c r="R947" s="3" t="s">
        <v>36</v>
      </c>
      <c r="S947" s="4">
        <v>1</v>
      </c>
      <c r="T947" s="4">
        <v>1</v>
      </c>
      <c r="U947" s="4">
        <v>1</v>
      </c>
      <c r="V947" s="5">
        <v>4078.72</v>
      </c>
      <c r="W947" s="58">
        <f t="shared" si="43"/>
        <v>1416.3788059985388</v>
      </c>
    </row>
    <row r="948" spans="1:23">
      <c r="A948" s="3" t="s">
        <v>17</v>
      </c>
      <c r="B948" s="3" t="s">
        <v>18</v>
      </c>
      <c r="C948" s="3" t="s">
        <v>19</v>
      </c>
      <c r="D948" s="3" t="s">
        <v>29</v>
      </c>
      <c r="E948" s="3" t="s">
        <v>21</v>
      </c>
      <c r="F948" s="70" t="s">
        <v>487</v>
      </c>
      <c r="G948" s="3" t="s">
        <v>87</v>
      </c>
      <c r="H948" s="58" t="str">
        <f t="shared" si="44"/>
        <v>398</v>
      </c>
      <c r="I948" s="59">
        <f>_xlfn.XLOOKUP(H948,'A6.2-Rate Base RCND Plant'!C:C,'A6.2-Rate Base RCND Plant'!F:F,"ERROR")</f>
        <v>0.24374129646131953</v>
      </c>
      <c r="J948" s="3" t="s">
        <v>23</v>
      </c>
      <c r="K948" s="3" t="s">
        <v>42</v>
      </c>
      <c r="L948" s="3" t="s">
        <v>43</v>
      </c>
      <c r="M948" s="4">
        <v>2001</v>
      </c>
      <c r="N948" s="5">
        <v>2041.32</v>
      </c>
      <c r="O948" s="5"/>
      <c r="P948" s="5">
        <v>2029.39</v>
      </c>
      <c r="Q948" s="58">
        <f t="shared" si="42"/>
        <v>11.929999999999836</v>
      </c>
      <c r="R948" s="3" t="s">
        <v>36</v>
      </c>
      <c r="S948" s="4">
        <v>1</v>
      </c>
      <c r="T948" s="4">
        <v>1</v>
      </c>
      <c r="U948" s="4">
        <v>1</v>
      </c>
      <c r="V948" s="5">
        <v>2041.32</v>
      </c>
      <c r="W948" s="58">
        <f t="shared" si="43"/>
        <v>497.55398329242075</v>
      </c>
    </row>
    <row r="949" spans="1:23">
      <c r="A949" s="3" t="s">
        <v>17</v>
      </c>
      <c r="B949" s="3" t="s">
        <v>18</v>
      </c>
      <c r="C949" s="3" t="s">
        <v>19</v>
      </c>
      <c r="D949" s="3" t="s">
        <v>29</v>
      </c>
      <c r="E949" s="3" t="s">
        <v>21</v>
      </c>
      <c r="F949" s="70" t="s">
        <v>487</v>
      </c>
      <c r="G949" s="3" t="s">
        <v>60</v>
      </c>
      <c r="H949" s="58" t="str">
        <f t="shared" si="44"/>
        <v>394</v>
      </c>
      <c r="I949" s="59">
        <f>_xlfn.XLOOKUP(H949,'A6.2-Rate Base RCND Plant'!C:C,'A6.2-Rate Base RCND Plant'!F:F,"ERROR")</f>
        <v>0.34726061264282393</v>
      </c>
      <c r="J949" s="3" t="s">
        <v>23</v>
      </c>
      <c r="K949" s="3" t="s">
        <v>58</v>
      </c>
      <c r="L949" s="3" t="s">
        <v>59</v>
      </c>
      <c r="M949" s="4">
        <v>2012</v>
      </c>
      <c r="N949" s="5">
        <v>4251.76</v>
      </c>
      <c r="O949" s="5"/>
      <c r="P949" s="5">
        <v>2306.89</v>
      </c>
      <c r="Q949" s="58">
        <f t="shared" si="42"/>
        <v>1944.8700000000003</v>
      </c>
      <c r="R949" s="3" t="s">
        <v>36</v>
      </c>
      <c r="S949" s="4">
        <v>1</v>
      </c>
      <c r="T949" s="4">
        <v>1</v>
      </c>
      <c r="U949" s="4">
        <v>1</v>
      </c>
      <c r="V949" s="5">
        <v>4251.76</v>
      </c>
      <c r="W949" s="58">
        <f t="shared" si="43"/>
        <v>1476.4687824102532</v>
      </c>
    </row>
    <row r="950" spans="1:23">
      <c r="A950" s="3" t="s">
        <v>17</v>
      </c>
      <c r="B950" s="3" t="s">
        <v>18</v>
      </c>
      <c r="C950" s="3" t="s">
        <v>19</v>
      </c>
      <c r="D950" s="3" t="s">
        <v>29</v>
      </c>
      <c r="E950" s="3" t="s">
        <v>21</v>
      </c>
      <c r="F950" s="70" t="s">
        <v>487</v>
      </c>
      <c r="G950" s="3" t="s">
        <v>60</v>
      </c>
      <c r="H950" s="58" t="str">
        <f t="shared" si="44"/>
        <v>394</v>
      </c>
      <c r="I950" s="59">
        <f>_xlfn.XLOOKUP(H950,'A6.2-Rate Base RCND Plant'!C:C,'A6.2-Rate Base RCND Plant'!F:F,"ERROR")</f>
        <v>0.34726061264282393</v>
      </c>
      <c r="J950" s="3" t="s">
        <v>23</v>
      </c>
      <c r="K950" s="3" t="s">
        <v>49</v>
      </c>
      <c r="L950" s="3" t="s">
        <v>50</v>
      </c>
      <c r="M950" s="4">
        <v>2008</v>
      </c>
      <c r="N950" s="5">
        <v>27426.99</v>
      </c>
      <c r="O950" s="5"/>
      <c r="P950" s="5">
        <v>18669.93</v>
      </c>
      <c r="Q950" s="58">
        <f t="shared" si="42"/>
        <v>8757.0600000000013</v>
      </c>
      <c r="R950" s="3" t="s">
        <v>36</v>
      </c>
      <c r="S950" s="4">
        <v>1</v>
      </c>
      <c r="T950" s="4">
        <v>1</v>
      </c>
      <c r="U950" s="4">
        <v>1</v>
      </c>
      <c r="V950" s="5">
        <v>27426.99</v>
      </c>
      <c r="W950" s="58">
        <f t="shared" si="43"/>
        <v>9524.313350348606</v>
      </c>
    </row>
    <row r="951" spans="1:23">
      <c r="A951" s="3" t="s">
        <v>17</v>
      </c>
      <c r="B951" s="3" t="s">
        <v>18</v>
      </c>
      <c r="C951" s="3" t="s">
        <v>19</v>
      </c>
      <c r="D951" s="3" t="s">
        <v>29</v>
      </c>
      <c r="E951" s="3" t="s">
        <v>21</v>
      </c>
      <c r="F951" s="70" t="s">
        <v>487</v>
      </c>
      <c r="G951" s="3" t="s">
        <v>60</v>
      </c>
      <c r="H951" s="58" t="str">
        <f t="shared" si="44"/>
        <v>394</v>
      </c>
      <c r="I951" s="59">
        <f>_xlfn.XLOOKUP(H951,'A6.2-Rate Base RCND Plant'!C:C,'A6.2-Rate Base RCND Plant'!F:F,"ERROR")</f>
        <v>0.34726061264282393</v>
      </c>
      <c r="J951" s="3" t="s">
        <v>23</v>
      </c>
      <c r="K951" s="3" t="s">
        <v>31</v>
      </c>
      <c r="L951" s="3" t="s">
        <v>32</v>
      </c>
      <c r="M951" s="4">
        <v>2013</v>
      </c>
      <c r="N951" s="5">
        <v>1096.75</v>
      </c>
      <c r="O951" s="5"/>
      <c r="P951" s="5">
        <v>588.25</v>
      </c>
      <c r="Q951" s="58">
        <f t="shared" si="42"/>
        <v>508.5</v>
      </c>
      <c r="R951" s="3" t="s">
        <v>36</v>
      </c>
      <c r="S951" s="4">
        <v>1</v>
      </c>
      <c r="T951" s="4">
        <v>1</v>
      </c>
      <c r="U951" s="4">
        <v>1</v>
      </c>
      <c r="V951" s="5">
        <v>1096.75</v>
      </c>
      <c r="W951" s="58">
        <f t="shared" si="43"/>
        <v>380.85807691601713</v>
      </c>
    </row>
    <row r="952" spans="1:23">
      <c r="A952" s="3" t="s">
        <v>17</v>
      </c>
      <c r="B952" s="3" t="s">
        <v>18</v>
      </c>
      <c r="C952" s="3" t="s">
        <v>19</v>
      </c>
      <c r="D952" s="3" t="s">
        <v>29</v>
      </c>
      <c r="E952" s="3" t="s">
        <v>21</v>
      </c>
      <c r="F952" s="70" t="s">
        <v>487</v>
      </c>
      <c r="G952" s="3" t="s">
        <v>87</v>
      </c>
      <c r="H952" s="58" t="str">
        <f t="shared" si="44"/>
        <v>398</v>
      </c>
      <c r="I952" s="59">
        <f>_xlfn.XLOOKUP(H952,'A6.2-Rate Base RCND Plant'!C:C,'A6.2-Rate Base RCND Plant'!F:F,"ERROR")</f>
        <v>0.24374129646131953</v>
      </c>
      <c r="J952" s="3" t="s">
        <v>23</v>
      </c>
      <c r="K952" s="3" t="s">
        <v>31</v>
      </c>
      <c r="L952" s="3" t="s">
        <v>32</v>
      </c>
      <c r="M952" s="4">
        <v>2010</v>
      </c>
      <c r="N952" s="5">
        <v>787.31</v>
      </c>
      <c r="O952" s="5"/>
      <c r="P952" s="5">
        <v>458.3</v>
      </c>
      <c r="Q952" s="58">
        <f t="shared" si="42"/>
        <v>329.00999999999993</v>
      </c>
      <c r="R952" s="3" t="s">
        <v>36</v>
      </c>
      <c r="S952" s="4">
        <v>1</v>
      </c>
      <c r="T952" s="4">
        <v>1</v>
      </c>
      <c r="U952" s="4">
        <v>1</v>
      </c>
      <c r="V952" s="5">
        <v>787.31</v>
      </c>
      <c r="W952" s="58">
        <f t="shared" si="43"/>
        <v>191.89996011696147</v>
      </c>
    </row>
    <row r="953" spans="1:23">
      <c r="A953" s="3" t="s">
        <v>17</v>
      </c>
      <c r="B953" s="3" t="s">
        <v>18</v>
      </c>
      <c r="C953" s="3" t="s">
        <v>19</v>
      </c>
      <c r="D953" s="3" t="s">
        <v>20</v>
      </c>
      <c r="E953" s="3" t="s">
        <v>21</v>
      </c>
      <c r="F953" s="70" t="s">
        <v>487</v>
      </c>
      <c r="G953" s="3" t="s">
        <v>61</v>
      </c>
      <c r="H953" s="58" t="str">
        <f t="shared" si="44"/>
        <v>376</v>
      </c>
      <c r="I953" s="59">
        <f>_xlfn.XLOOKUP(H953,'A6.2-Rate Base RCND Plant'!C:C,'A6.2-Rate Base RCND Plant'!F:F,"ERROR")</f>
        <v>0.40359779215499247</v>
      </c>
      <c r="J953" s="3" t="s">
        <v>23</v>
      </c>
      <c r="K953" s="3" t="s">
        <v>24</v>
      </c>
      <c r="L953" s="3" t="s">
        <v>25</v>
      </c>
      <c r="M953" s="4">
        <v>2019</v>
      </c>
      <c r="N953" s="5">
        <v>6828512.6399999997</v>
      </c>
      <c r="O953" s="5"/>
      <c r="P953" s="5">
        <v>911899.16</v>
      </c>
      <c r="Q953" s="58">
        <f t="shared" si="42"/>
        <v>5916613.4799999995</v>
      </c>
      <c r="R953" s="3" t="s">
        <v>62</v>
      </c>
      <c r="S953" s="4">
        <v>1688</v>
      </c>
      <c r="T953" s="4">
        <v>929</v>
      </c>
      <c r="U953" s="4">
        <v>1.82</v>
      </c>
      <c r="V953" s="5">
        <v>12407458.92</v>
      </c>
      <c r="W953" s="58">
        <f t="shared" si="43"/>
        <v>5007623.0263657672</v>
      </c>
    </row>
    <row r="954" spans="1:23">
      <c r="A954" s="3" t="s">
        <v>17</v>
      </c>
      <c r="B954" s="3" t="s">
        <v>18</v>
      </c>
      <c r="C954" s="3" t="s">
        <v>19</v>
      </c>
      <c r="D954" s="3" t="s">
        <v>29</v>
      </c>
      <c r="E954" s="3" t="s">
        <v>21</v>
      </c>
      <c r="F954" s="70" t="s">
        <v>487</v>
      </c>
      <c r="G954" s="3" t="s">
        <v>70</v>
      </c>
      <c r="H954" s="58" t="str">
        <f t="shared" si="44"/>
        <v>391</v>
      </c>
      <c r="I954" s="59">
        <f>_xlfn.XLOOKUP(H954,'A6.2-Rate Base RCND Plant'!C:C,'A6.2-Rate Base RCND Plant'!F:F,"ERROR")</f>
        <v>0.55164661503469203</v>
      </c>
      <c r="J954" s="3" t="s">
        <v>71</v>
      </c>
      <c r="K954" s="3" t="s">
        <v>31</v>
      </c>
      <c r="L954" s="3" t="s">
        <v>32</v>
      </c>
      <c r="M954" s="4">
        <v>2019</v>
      </c>
      <c r="N954" s="5">
        <v>4650.3500000000004</v>
      </c>
      <c r="O954" s="5"/>
      <c r="P954" s="5">
        <v>1937.42</v>
      </c>
      <c r="Q954" s="58">
        <f t="shared" si="42"/>
        <v>2712.9300000000003</v>
      </c>
      <c r="R954" s="3" t="s">
        <v>36</v>
      </c>
      <c r="S954" s="4">
        <v>1</v>
      </c>
      <c r="T954" s="4">
        <v>1</v>
      </c>
      <c r="U954" s="4">
        <v>1</v>
      </c>
      <c r="V954" s="5">
        <v>4650.3500000000004</v>
      </c>
      <c r="W954" s="58">
        <f t="shared" si="43"/>
        <v>2565.3498362265805</v>
      </c>
    </row>
    <row r="955" spans="1:23">
      <c r="A955" s="3" t="s">
        <v>17</v>
      </c>
      <c r="B955" s="3" t="s">
        <v>18</v>
      </c>
      <c r="C955" s="3" t="s">
        <v>19</v>
      </c>
      <c r="D955" s="3" t="s">
        <v>20</v>
      </c>
      <c r="E955" s="3" t="s">
        <v>21</v>
      </c>
      <c r="F955" s="70" t="s">
        <v>487</v>
      </c>
      <c r="G955" s="3" t="s">
        <v>61</v>
      </c>
      <c r="H955" s="58" t="str">
        <f t="shared" si="44"/>
        <v>376</v>
      </c>
      <c r="I955" s="59">
        <f>_xlfn.XLOOKUP(H955,'A6.2-Rate Base RCND Plant'!C:C,'A6.2-Rate Base RCND Plant'!F:F,"ERROR")</f>
        <v>0.40359779215499247</v>
      </c>
      <c r="J955" s="3" t="s">
        <v>23</v>
      </c>
      <c r="K955" s="3" t="s">
        <v>24</v>
      </c>
      <c r="L955" s="3" t="s">
        <v>25</v>
      </c>
      <c r="M955" s="4">
        <v>2020</v>
      </c>
      <c r="N955" s="5">
        <v>5849008.5899999999</v>
      </c>
      <c r="O955" s="5"/>
      <c r="P955" s="5">
        <v>658607.80000000005</v>
      </c>
      <c r="Q955" s="58">
        <f t="shared" si="42"/>
        <v>5190400.79</v>
      </c>
      <c r="R955" s="3" t="s">
        <v>62</v>
      </c>
      <c r="S955" s="4">
        <v>1688</v>
      </c>
      <c r="T955" s="4">
        <v>968</v>
      </c>
      <c r="U955" s="4">
        <v>1.74</v>
      </c>
      <c r="V955" s="5">
        <v>10199510.85</v>
      </c>
      <c r="W955" s="58">
        <f t="shared" si="43"/>
        <v>4116500.0601208904</v>
      </c>
    </row>
    <row r="956" spans="1:23">
      <c r="A956" s="3" t="s">
        <v>17</v>
      </c>
      <c r="B956" s="3" t="s">
        <v>18</v>
      </c>
      <c r="C956" s="3" t="s">
        <v>19</v>
      </c>
      <c r="D956" s="3" t="s">
        <v>20</v>
      </c>
      <c r="E956" s="3" t="s">
        <v>21</v>
      </c>
      <c r="F956" s="70" t="s">
        <v>487</v>
      </c>
      <c r="G956" s="3" t="s">
        <v>27</v>
      </c>
      <c r="H956" s="58" t="str">
        <f t="shared" si="44"/>
        <v>381</v>
      </c>
      <c r="I956" s="59">
        <f>_xlfn.XLOOKUP(H956,'A6.2-Rate Base RCND Plant'!C:C,'A6.2-Rate Base RCND Plant'!F:F,"ERROR")</f>
        <v>0.1701755990530332</v>
      </c>
      <c r="J956" s="3" t="s">
        <v>23</v>
      </c>
      <c r="K956" s="3" t="s">
        <v>24</v>
      </c>
      <c r="L956" s="3" t="s">
        <v>25</v>
      </c>
      <c r="M956" s="4">
        <v>2020</v>
      </c>
      <c r="N956" s="5">
        <v>3155019.67</v>
      </c>
      <c r="O956" s="5"/>
      <c r="P956" s="5">
        <v>397275.78</v>
      </c>
      <c r="Q956" s="58">
        <f t="shared" si="42"/>
        <v>2757743.8899999997</v>
      </c>
      <c r="R956" s="3" t="s">
        <v>28</v>
      </c>
      <c r="S956" s="4">
        <v>352</v>
      </c>
      <c r="T956" s="4">
        <v>490</v>
      </c>
      <c r="U956" s="4">
        <v>0.72</v>
      </c>
      <c r="V956" s="5">
        <v>2266463.11</v>
      </c>
      <c r="W956" s="58">
        <f t="shared" si="43"/>
        <v>385696.71747585066</v>
      </c>
    </row>
    <row r="957" spans="1:23">
      <c r="A957" s="3" t="s">
        <v>17</v>
      </c>
      <c r="B957" s="3" t="s">
        <v>18</v>
      </c>
      <c r="C957" s="3" t="s">
        <v>19</v>
      </c>
      <c r="D957" s="3" t="s">
        <v>29</v>
      </c>
      <c r="E957" s="3" t="s">
        <v>21</v>
      </c>
      <c r="F957" s="70" t="s">
        <v>487</v>
      </c>
      <c r="G957" s="3" t="s">
        <v>60</v>
      </c>
      <c r="H957" s="58" t="str">
        <f t="shared" si="44"/>
        <v>394</v>
      </c>
      <c r="I957" s="59">
        <f>_xlfn.XLOOKUP(H957,'A6.2-Rate Base RCND Plant'!C:C,'A6.2-Rate Base RCND Plant'!F:F,"ERROR")</f>
        <v>0.34726061264282393</v>
      </c>
      <c r="J957" s="3" t="s">
        <v>23</v>
      </c>
      <c r="K957" s="3" t="s">
        <v>49</v>
      </c>
      <c r="L957" s="3" t="s">
        <v>50</v>
      </c>
      <c r="M957" s="4">
        <v>2020</v>
      </c>
      <c r="N957" s="5">
        <v>51763.78</v>
      </c>
      <c r="O957" s="5"/>
      <c r="P957" s="5">
        <v>11810.01</v>
      </c>
      <c r="Q957" s="58">
        <f t="shared" si="42"/>
        <v>39953.769999999997</v>
      </c>
      <c r="R957" s="3" t="s">
        <v>36</v>
      </c>
      <c r="S957" s="4">
        <v>1</v>
      </c>
      <c r="T957" s="4">
        <v>1</v>
      </c>
      <c r="U957" s="4">
        <v>1</v>
      </c>
      <c r="V957" s="5">
        <v>51763.78</v>
      </c>
      <c r="W957" s="58">
        <f t="shared" si="43"/>
        <v>17975.521955508357</v>
      </c>
    </row>
    <row r="958" spans="1:23">
      <c r="A958" s="3" t="s">
        <v>17</v>
      </c>
      <c r="B958" s="3" t="s">
        <v>18</v>
      </c>
      <c r="C958" s="3" t="s">
        <v>19</v>
      </c>
      <c r="D958" s="3" t="s">
        <v>20</v>
      </c>
      <c r="E958" s="3" t="s">
        <v>21</v>
      </c>
      <c r="F958" s="70" t="s">
        <v>487</v>
      </c>
      <c r="G958" s="3" t="s">
        <v>80</v>
      </c>
      <c r="H958" s="58" t="str">
        <f t="shared" si="44"/>
        <v>385</v>
      </c>
      <c r="I958" s="59">
        <f>_xlfn.XLOOKUP(H958,'A6.2-Rate Base RCND Plant'!C:C,'A6.2-Rate Base RCND Plant'!F:F,"ERROR")</f>
        <v>0.39278890683516676</v>
      </c>
      <c r="J958" s="3" t="s">
        <v>23</v>
      </c>
      <c r="K958" s="3" t="s">
        <v>24</v>
      </c>
      <c r="L958" s="3" t="s">
        <v>25</v>
      </c>
      <c r="M958" s="4">
        <v>2020</v>
      </c>
      <c r="N958" s="5">
        <v>43234</v>
      </c>
      <c r="O958" s="5"/>
      <c r="P958" s="5">
        <v>6276.28</v>
      </c>
      <c r="Q958" s="58">
        <f t="shared" si="42"/>
        <v>36957.72</v>
      </c>
      <c r="R958" s="3" t="s">
        <v>36</v>
      </c>
      <c r="S958" s="4">
        <v>1</v>
      </c>
      <c r="T958" s="4">
        <v>1</v>
      </c>
      <c r="U958" s="4">
        <v>1</v>
      </c>
      <c r="V958" s="5">
        <v>43234</v>
      </c>
      <c r="W958" s="58">
        <f t="shared" si="43"/>
        <v>16981.8355981116</v>
      </c>
    </row>
    <row r="959" spans="1:23">
      <c r="A959" s="3" t="s">
        <v>17</v>
      </c>
      <c r="B959" s="3" t="s">
        <v>18</v>
      </c>
      <c r="C959" s="3" t="s">
        <v>19</v>
      </c>
      <c r="D959" s="3" t="s">
        <v>20</v>
      </c>
      <c r="E959" s="3" t="s">
        <v>21</v>
      </c>
      <c r="F959" s="70" t="s">
        <v>487</v>
      </c>
      <c r="G959" s="3" t="s">
        <v>92</v>
      </c>
      <c r="H959" s="58" t="str">
        <f t="shared" si="44"/>
        <v>374</v>
      </c>
      <c r="I959" s="59">
        <f>_xlfn.XLOOKUP(H959,'A6.2-Rate Base RCND Plant'!C:C,'A6.2-Rate Base RCND Plant'!F:F,"ERROR")</f>
        <v>-1.7269128751637088E-2</v>
      </c>
      <c r="J959" s="3" t="s">
        <v>93</v>
      </c>
      <c r="K959" s="3" t="s">
        <v>24</v>
      </c>
      <c r="L959" s="3" t="s">
        <v>25</v>
      </c>
      <c r="M959" s="4">
        <v>2020</v>
      </c>
      <c r="N959" s="5">
        <v>2901</v>
      </c>
      <c r="O959" s="5"/>
      <c r="P959" s="5">
        <v>61.77</v>
      </c>
      <c r="Q959" s="58">
        <f t="shared" si="42"/>
        <v>2839.23</v>
      </c>
      <c r="R959" s="3" t="s">
        <v>36</v>
      </c>
      <c r="S959" s="4">
        <v>1</v>
      </c>
      <c r="T959" s="4">
        <v>1</v>
      </c>
      <c r="U959" s="4">
        <v>1</v>
      </c>
      <c r="V959" s="5">
        <v>2901</v>
      </c>
      <c r="W959" s="58">
        <f t="shared" si="43"/>
        <v>-50.097742508499188</v>
      </c>
    </row>
    <row r="960" spans="1:23">
      <c r="A960" s="3" t="s">
        <v>17</v>
      </c>
      <c r="B960" s="3" t="s">
        <v>18</v>
      </c>
      <c r="C960" s="3" t="s">
        <v>19</v>
      </c>
      <c r="D960" s="3" t="s">
        <v>29</v>
      </c>
      <c r="E960" s="3" t="s">
        <v>21</v>
      </c>
      <c r="F960" s="70" t="s">
        <v>487</v>
      </c>
      <c r="G960" s="3" t="s">
        <v>57</v>
      </c>
      <c r="H960" s="58" t="str">
        <f t="shared" si="44"/>
        <v>396</v>
      </c>
      <c r="I960" s="59">
        <f>_xlfn.XLOOKUP(H960,'A6.2-Rate Base RCND Plant'!C:C,'A6.2-Rate Base RCND Plant'!F:F,"ERROR")</f>
        <v>0.54297473900690851</v>
      </c>
      <c r="J960" s="3" t="s">
        <v>23</v>
      </c>
      <c r="K960" s="3" t="s">
        <v>31</v>
      </c>
      <c r="L960" s="3" t="s">
        <v>32</v>
      </c>
      <c r="M960" s="4">
        <v>2020</v>
      </c>
      <c r="N960" s="5">
        <v>42280.03</v>
      </c>
      <c r="O960" s="5"/>
      <c r="P960" s="5">
        <v>15867.69</v>
      </c>
      <c r="Q960" s="58">
        <f t="shared" si="42"/>
        <v>26412.339999999997</v>
      </c>
      <c r="R960" s="3" t="s">
        <v>36</v>
      </c>
      <c r="S960" s="4">
        <v>1</v>
      </c>
      <c r="T960" s="4">
        <v>1</v>
      </c>
      <c r="U960" s="4">
        <v>1</v>
      </c>
      <c r="V960" s="5">
        <v>42280.03</v>
      </c>
      <c r="W960" s="58">
        <f t="shared" si="43"/>
        <v>22956.98825445426</v>
      </c>
    </row>
    <row r="961" spans="1:23">
      <c r="A961" s="3" t="s">
        <v>17</v>
      </c>
      <c r="B961" s="3" t="s">
        <v>18</v>
      </c>
      <c r="C961" s="3" t="s">
        <v>19</v>
      </c>
      <c r="D961" s="3" t="s">
        <v>29</v>
      </c>
      <c r="E961" s="3" t="s">
        <v>21</v>
      </c>
      <c r="F961" s="70" t="s">
        <v>487</v>
      </c>
      <c r="G961" s="3" t="s">
        <v>41</v>
      </c>
      <c r="H961" s="58" t="str">
        <f t="shared" si="44"/>
        <v>397</v>
      </c>
      <c r="I961" s="59">
        <f>_xlfn.XLOOKUP(H961,'A6.2-Rate Base RCND Plant'!C:C,'A6.2-Rate Base RCND Plant'!F:F,"ERROR")</f>
        <v>0.45288665983949944</v>
      </c>
      <c r="J961" s="3" t="s">
        <v>23</v>
      </c>
      <c r="K961" s="3" t="s">
        <v>49</v>
      </c>
      <c r="L961" s="3" t="s">
        <v>50</v>
      </c>
      <c r="M961" s="4">
        <v>2020</v>
      </c>
      <c r="N961" s="5">
        <v>791.98</v>
      </c>
      <c r="O961" s="5"/>
      <c r="P961" s="5">
        <v>244.68</v>
      </c>
      <c r="Q961" s="58">
        <f t="shared" si="42"/>
        <v>547.29999999999995</v>
      </c>
      <c r="R961" s="3" t="s">
        <v>36</v>
      </c>
      <c r="S961" s="4">
        <v>1</v>
      </c>
      <c r="T961" s="4">
        <v>1</v>
      </c>
      <c r="U961" s="4">
        <v>1</v>
      </c>
      <c r="V961" s="5">
        <v>791.98</v>
      </c>
      <c r="W961" s="58">
        <f t="shared" si="43"/>
        <v>358.67717685968677</v>
      </c>
    </row>
    <row r="962" spans="1:23">
      <c r="A962" s="3" t="s">
        <v>17</v>
      </c>
      <c r="B962" s="3" t="s">
        <v>18</v>
      </c>
      <c r="C962" s="3" t="s">
        <v>19</v>
      </c>
      <c r="D962" s="3" t="s">
        <v>29</v>
      </c>
      <c r="E962" s="3" t="s">
        <v>21</v>
      </c>
      <c r="F962" s="70" t="s">
        <v>487</v>
      </c>
      <c r="G962" s="3" t="s">
        <v>60</v>
      </c>
      <c r="H962" s="58" t="str">
        <f t="shared" si="44"/>
        <v>394</v>
      </c>
      <c r="I962" s="59">
        <f>_xlfn.XLOOKUP(H962,'A6.2-Rate Base RCND Plant'!C:C,'A6.2-Rate Base RCND Plant'!F:F,"ERROR")</f>
        <v>0.34726061264282393</v>
      </c>
      <c r="J962" s="3" t="s">
        <v>23</v>
      </c>
      <c r="K962" s="3" t="s">
        <v>42</v>
      </c>
      <c r="L962" s="3" t="s">
        <v>83</v>
      </c>
      <c r="M962" s="4">
        <v>2021</v>
      </c>
      <c r="N962" s="5">
        <v>74397.990000000005</v>
      </c>
      <c r="O962" s="5"/>
      <c r="P962" s="5">
        <v>12634.92</v>
      </c>
      <c r="Q962" s="58">
        <f t="shared" ref="Q962:Q1025" si="45">N962-P962</f>
        <v>61763.070000000007</v>
      </c>
      <c r="R962" s="3" t="s">
        <v>36</v>
      </c>
      <c r="S962" s="4">
        <v>1</v>
      </c>
      <c r="T962" s="4">
        <v>1</v>
      </c>
      <c r="U962" s="4">
        <v>1</v>
      </c>
      <c r="V962" s="5">
        <v>74397.990000000005</v>
      </c>
      <c r="W962" s="58">
        <f t="shared" ref="W962:W1025" si="46">I962*V962</f>
        <v>25835.491586794691</v>
      </c>
    </row>
    <row r="963" spans="1:23">
      <c r="A963" s="3" t="s">
        <v>17</v>
      </c>
      <c r="B963" s="3" t="s">
        <v>18</v>
      </c>
      <c r="C963" s="3" t="s">
        <v>19</v>
      </c>
      <c r="D963" s="3" t="s">
        <v>20</v>
      </c>
      <c r="E963" s="3" t="s">
        <v>21</v>
      </c>
      <c r="F963" s="70" t="s">
        <v>487</v>
      </c>
      <c r="G963" s="3" t="s">
        <v>80</v>
      </c>
      <c r="H963" s="58" t="str">
        <f t="shared" ref="H963:H1026" si="47">MID(G963,2,3)</f>
        <v>385</v>
      </c>
      <c r="I963" s="59">
        <f>_xlfn.XLOOKUP(H963,'A6.2-Rate Base RCND Plant'!C:C,'A6.2-Rate Base RCND Plant'!F:F,"ERROR")</f>
        <v>0.39278890683516676</v>
      </c>
      <c r="J963" s="3" t="s">
        <v>23</v>
      </c>
      <c r="K963" s="3" t="s">
        <v>24</v>
      </c>
      <c r="L963" s="3" t="s">
        <v>25</v>
      </c>
      <c r="M963" s="4">
        <v>2021</v>
      </c>
      <c r="N963" s="5">
        <v>73939.28</v>
      </c>
      <c r="O963" s="5"/>
      <c r="P963" s="5">
        <v>8661.56</v>
      </c>
      <c r="Q963" s="58">
        <f t="shared" si="45"/>
        <v>65277.72</v>
      </c>
      <c r="R963" s="3" t="s">
        <v>36</v>
      </c>
      <c r="S963" s="4">
        <v>1</v>
      </c>
      <c r="T963" s="4">
        <v>1</v>
      </c>
      <c r="U963" s="4">
        <v>1</v>
      </c>
      <c r="V963" s="5">
        <v>73939.28</v>
      </c>
      <c r="W963" s="58">
        <f t="shared" si="46"/>
        <v>29042.528963379307</v>
      </c>
    </row>
    <row r="964" spans="1:23">
      <c r="A964" s="3" t="s">
        <v>17</v>
      </c>
      <c r="B964" s="3" t="s">
        <v>18</v>
      </c>
      <c r="C964" s="3" t="s">
        <v>19</v>
      </c>
      <c r="D964" s="3" t="s">
        <v>29</v>
      </c>
      <c r="E964" s="3" t="s">
        <v>21</v>
      </c>
      <c r="F964" s="70" t="s">
        <v>487</v>
      </c>
      <c r="G964" s="3" t="s">
        <v>60</v>
      </c>
      <c r="H964" s="58" t="str">
        <f t="shared" si="47"/>
        <v>394</v>
      </c>
      <c r="I964" s="59">
        <f>_xlfn.XLOOKUP(H964,'A6.2-Rate Base RCND Plant'!C:C,'A6.2-Rate Base RCND Plant'!F:F,"ERROR")</f>
        <v>0.34726061264282393</v>
      </c>
      <c r="J964" s="3" t="s">
        <v>23</v>
      </c>
      <c r="K964" s="3" t="s">
        <v>89</v>
      </c>
      <c r="L964" s="3" t="s">
        <v>90</v>
      </c>
      <c r="M964" s="4">
        <v>2021</v>
      </c>
      <c r="N964" s="5">
        <v>12587.64</v>
      </c>
      <c r="O964" s="5"/>
      <c r="P964" s="5">
        <v>1979.12</v>
      </c>
      <c r="Q964" s="58">
        <f t="shared" si="45"/>
        <v>10608.52</v>
      </c>
      <c r="R964" s="3" t="s">
        <v>36</v>
      </c>
      <c r="S964" s="4">
        <v>1</v>
      </c>
      <c r="T964" s="4">
        <v>1</v>
      </c>
      <c r="U964" s="4">
        <v>1</v>
      </c>
      <c r="V964" s="5">
        <v>12587.64</v>
      </c>
      <c r="W964" s="58">
        <f t="shared" si="46"/>
        <v>4371.1915781273156</v>
      </c>
    </row>
    <row r="965" spans="1:23">
      <c r="A965" s="3" t="s">
        <v>17</v>
      </c>
      <c r="B965" s="3" t="s">
        <v>18</v>
      </c>
      <c r="C965" s="3" t="s">
        <v>19</v>
      </c>
      <c r="D965" s="3" t="s">
        <v>20</v>
      </c>
      <c r="E965" s="3" t="s">
        <v>21</v>
      </c>
      <c r="F965" s="70" t="s">
        <v>487</v>
      </c>
      <c r="G965" s="3" t="s">
        <v>55</v>
      </c>
      <c r="H965" s="58" t="str">
        <f t="shared" si="47"/>
        <v>379</v>
      </c>
      <c r="I965" s="59">
        <f>_xlfn.XLOOKUP(H965,'A6.2-Rate Base RCND Plant'!C:C,'A6.2-Rate Base RCND Plant'!F:F,"ERROR")</f>
        <v>0.3380707986361931</v>
      </c>
      <c r="J965" s="3" t="s">
        <v>23</v>
      </c>
      <c r="K965" s="3" t="s">
        <v>24</v>
      </c>
      <c r="L965" s="3" t="s">
        <v>25</v>
      </c>
      <c r="M965" s="4">
        <v>2020</v>
      </c>
      <c r="N965" s="5">
        <v>11643.46</v>
      </c>
      <c r="O965" s="5"/>
      <c r="P965" s="5">
        <v>1253.0999999999999</v>
      </c>
      <c r="Q965" s="58">
        <f t="shared" si="45"/>
        <v>10390.359999999999</v>
      </c>
      <c r="R965" s="3" t="s">
        <v>56</v>
      </c>
      <c r="S965" s="4">
        <v>1223</v>
      </c>
      <c r="T965" s="4">
        <v>774</v>
      </c>
      <c r="U965" s="4">
        <v>1.58</v>
      </c>
      <c r="V965" s="5">
        <v>18397.87</v>
      </c>
      <c r="W965" s="58">
        <f t="shared" si="46"/>
        <v>6219.7826041048575</v>
      </c>
    </row>
    <row r="966" spans="1:23">
      <c r="A966" s="3" t="s">
        <v>17</v>
      </c>
      <c r="B966" s="3" t="s">
        <v>18</v>
      </c>
      <c r="C966" s="3" t="s">
        <v>19</v>
      </c>
      <c r="D966" s="3" t="s">
        <v>97</v>
      </c>
      <c r="E966" s="3" t="s">
        <v>21</v>
      </c>
      <c r="F966" s="70" t="s">
        <v>487</v>
      </c>
      <c r="G966" s="3" t="s">
        <v>98</v>
      </c>
      <c r="H966" s="58" t="str">
        <f t="shared" si="47"/>
        <v>302</v>
      </c>
      <c r="I966" s="59">
        <f>_xlfn.XLOOKUP(H966,'A6.2-Rate Base RCND Plant'!C:C,'A6.2-Rate Base RCND Plant'!F:F,"ERROR")</f>
        <v>0.18080879826634541</v>
      </c>
      <c r="J966" s="3" t="s">
        <v>23</v>
      </c>
      <c r="K966" s="3" t="s">
        <v>31</v>
      </c>
      <c r="L966" s="3" t="s">
        <v>32</v>
      </c>
      <c r="M966" s="4">
        <v>2020</v>
      </c>
      <c r="N966" s="5">
        <v>16771.72</v>
      </c>
      <c r="O966" s="5"/>
      <c r="P966" s="5">
        <v>1942.23</v>
      </c>
      <c r="Q966" s="58">
        <f t="shared" si="45"/>
        <v>14829.490000000002</v>
      </c>
      <c r="R966" s="3" t="s">
        <v>36</v>
      </c>
      <c r="S966" s="4">
        <v>1</v>
      </c>
      <c r="T966" s="4">
        <v>1</v>
      </c>
      <c r="U966" s="4">
        <v>1</v>
      </c>
      <c r="V966" s="5">
        <v>16771.72</v>
      </c>
      <c r="W966" s="58">
        <f t="shared" si="46"/>
        <v>3032.474538059631</v>
      </c>
    </row>
    <row r="967" spans="1:23">
      <c r="A967" s="3" t="s">
        <v>17</v>
      </c>
      <c r="B967" s="3" t="s">
        <v>18</v>
      </c>
      <c r="C967" s="3" t="s">
        <v>19</v>
      </c>
      <c r="D967" s="3" t="s">
        <v>29</v>
      </c>
      <c r="E967" s="3" t="s">
        <v>21</v>
      </c>
      <c r="F967" s="70" t="s">
        <v>487</v>
      </c>
      <c r="G967" s="3" t="s">
        <v>34</v>
      </c>
      <c r="H967" s="58" t="str">
        <f t="shared" si="47"/>
        <v>392</v>
      </c>
      <c r="I967" s="59">
        <f>_xlfn.XLOOKUP(H967,'A6.2-Rate Base RCND Plant'!C:C,'A6.2-Rate Base RCND Plant'!F:F,"ERROR")</f>
        <v>0.43183290679129122</v>
      </c>
      <c r="J967" s="3" t="s">
        <v>81</v>
      </c>
      <c r="K967" s="3" t="s">
        <v>24</v>
      </c>
      <c r="L967" s="3" t="s">
        <v>25</v>
      </c>
      <c r="M967" s="4">
        <v>1994</v>
      </c>
      <c r="N967" s="5">
        <v>194573.39</v>
      </c>
      <c r="O967" s="5"/>
      <c r="P967" s="5">
        <v>158065.21</v>
      </c>
      <c r="Q967" s="58">
        <f t="shared" si="45"/>
        <v>36508.180000000022</v>
      </c>
      <c r="R967" s="3" t="s">
        <v>36</v>
      </c>
      <c r="S967" s="4">
        <v>1</v>
      </c>
      <c r="T967" s="4">
        <v>1</v>
      </c>
      <c r="U967" s="4">
        <v>1</v>
      </c>
      <c r="V967" s="5">
        <v>194573.39</v>
      </c>
      <c r="W967" s="58">
        <f t="shared" si="46"/>
        <v>84023.192587935555</v>
      </c>
    </row>
    <row r="968" spans="1:23">
      <c r="A968" s="3" t="s">
        <v>17</v>
      </c>
      <c r="B968" s="3" t="s">
        <v>18</v>
      </c>
      <c r="C968" s="3" t="s">
        <v>19</v>
      </c>
      <c r="D968" s="3" t="s">
        <v>29</v>
      </c>
      <c r="E968" s="3" t="s">
        <v>21</v>
      </c>
      <c r="F968" s="70" t="s">
        <v>487</v>
      </c>
      <c r="G968" s="3" t="s">
        <v>70</v>
      </c>
      <c r="H968" s="58" t="str">
        <f t="shared" si="47"/>
        <v>391</v>
      </c>
      <c r="I968" s="59">
        <f>_xlfn.XLOOKUP(H968,'A6.2-Rate Base RCND Plant'!C:C,'A6.2-Rate Base RCND Plant'!F:F,"ERROR")</f>
        <v>0.55164661503469203</v>
      </c>
      <c r="J968" s="3" t="s">
        <v>71</v>
      </c>
      <c r="K968" s="3" t="s">
        <v>37</v>
      </c>
      <c r="L968" s="3" t="s">
        <v>38</v>
      </c>
      <c r="M968" s="4">
        <v>2021</v>
      </c>
      <c r="N968" s="5">
        <v>15101.06</v>
      </c>
      <c r="O968" s="5"/>
      <c r="P968" s="5">
        <v>4524.5200000000004</v>
      </c>
      <c r="Q968" s="58">
        <f t="shared" si="45"/>
        <v>10576.539999999999</v>
      </c>
      <c r="R968" s="3" t="s">
        <v>36</v>
      </c>
      <c r="S968" s="4">
        <v>1</v>
      </c>
      <c r="T968" s="4">
        <v>1</v>
      </c>
      <c r="U968" s="4">
        <v>1</v>
      </c>
      <c r="V968" s="5">
        <v>15101.06</v>
      </c>
      <c r="W968" s="58">
        <f t="shared" si="46"/>
        <v>8330.4486324357858</v>
      </c>
    </row>
    <row r="969" spans="1:23">
      <c r="A969" s="3" t="s">
        <v>17</v>
      </c>
      <c r="B969" s="3" t="s">
        <v>18</v>
      </c>
      <c r="C969" s="3" t="s">
        <v>19</v>
      </c>
      <c r="D969" s="3" t="s">
        <v>29</v>
      </c>
      <c r="E969" s="3" t="s">
        <v>21</v>
      </c>
      <c r="F969" s="70" t="s">
        <v>487</v>
      </c>
      <c r="G969" s="3" t="s">
        <v>60</v>
      </c>
      <c r="H969" s="58" t="str">
        <f t="shared" si="47"/>
        <v>394</v>
      </c>
      <c r="I969" s="59">
        <f>_xlfn.XLOOKUP(H969,'A6.2-Rate Base RCND Plant'!C:C,'A6.2-Rate Base RCND Plant'!F:F,"ERROR")</f>
        <v>0.34726061264282393</v>
      </c>
      <c r="J969" s="3" t="s">
        <v>23</v>
      </c>
      <c r="K969" s="3" t="s">
        <v>31</v>
      </c>
      <c r="L969" s="3" t="s">
        <v>32</v>
      </c>
      <c r="M969" s="4">
        <v>2022</v>
      </c>
      <c r="N969" s="5">
        <v>55361.62</v>
      </c>
      <c r="O969" s="5"/>
      <c r="P969" s="5">
        <v>9007.9</v>
      </c>
      <c r="Q969" s="58">
        <f t="shared" si="45"/>
        <v>46353.72</v>
      </c>
      <c r="R969" s="3" t="s">
        <v>36</v>
      </c>
      <c r="S969" s="4">
        <v>1</v>
      </c>
      <c r="T969" s="4">
        <v>1</v>
      </c>
      <c r="U969" s="4">
        <v>1</v>
      </c>
      <c r="V969" s="5">
        <v>55361.62</v>
      </c>
      <c r="W969" s="58">
        <f t="shared" si="46"/>
        <v>19224.910078099216</v>
      </c>
    </row>
    <row r="970" spans="1:23">
      <c r="A970" s="3" t="s">
        <v>17</v>
      </c>
      <c r="B970" s="3" t="s">
        <v>18</v>
      </c>
      <c r="C970" s="3" t="s">
        <v>19</v>
      </c>
      <c r="D970" s="3" t="s">
        <v>20</v>
      </c>
      <c r="E970" s="3" t="s">
        <v>21</v>
      </c>
      <c r="F970" s="70" t="s">
        <v>487</v>
      </c>
      <c r="G970" s="3" t="s">
        <v>80</v>
      </c>
      <c r="H970" s="58" t="str">
        <f t="shared" si="47"/>
        <v>385</v>
      </c>
      <c r="I970" s="59">
        <f>_xlfn.XLOOKUP(H970,'A6.2-Rate Base RCND Plant'!C:C,'A6.2-Rate Base RCND Plant'!F:F,"ERROR")</f>
        <v>0.39278890683516676</v>
      </c>
      <c r="J970" s="3" t="s">
        <v>23</v>
      </c>
      <c r="K970" s="3" t="s">
        <v>24</v>
      </c>
      <c r="L970" s="3" t="s">
        <v>25</v>
      </c>
      <c r="M970" s="4">
        <v>2022</v>
      </c>
      <c r="N970" s="5">
        <v>92928.79</v>
      </c>
      <c r="O970" s="5"/>
      <c r="P970" s="5">
        <v>8415.66</v>
      </c>
      <c r="Q970" s="58">
        <f t="shared" si="45"/>
        <v>84513.12999999999</v>
      </c>
      <c r="R970" s="3" t="s">
        <v>36</v>
      </c>
      <c r="S970" s="4">
        <v>1</v>
      </c>
      <c r="T970" s="4">
        <v>1</v>
      </c>
      <c r="U970" s="4">
        <v>1</v>
      </c>
      <c r="V970" s="5">
        <v>92928.79</v>
      </c>
      <c r="W970" s="58">
        <f t="shared" si="46"/>
        <v>36501.397837614772</v>
      </c>
    </row>
    <row r="971" spans="1:23">
      <c r="A971" s="3" t="s">
        <v>17</v>
      </c>
      <c r="B971" s="3" t="s">
        <v>18</v>
      </c>
      <c r="C971" s="3" t="s">
        <v>19</v>
      </c>
      <c r="D971" s="3" t="s">
        <v>29</v>
      </c>
      <c r="E971" s="3" t="s">
        <v>21</v>
      </c>
      <c r="F971" s="70" t="s">
        <v>487</v>
      </c>
      <c r="G971" s="3" t="s">
        <v>30</v>
      </c>
      <c r="H971" s="58" t="str">
        <f t="shared" si="47"/>
        <v>390</v>
      </c>
      <c r="I971" s="59">
        <f>_xlfn.XLOOKUP(H971,'A6.2-Rate Base RCND Plant'!C:C,'A6.2-Rate Base RCND Plant'!F:F,"ERROR")</f>
        <v>0.24904501540006124</v>
      </c>
      <c r="J971" s="3" t="s">
        <v>23</v>
      </c>
      <c r="K971" s="3" t="s">
        <v>42</v>
      </c>
      <c r="L971" s="3" t="s">
        <v>43</v>
      </c>
      <c r="M971" s="4">
        <v>2021</v>
      </c>
      <c r="N971" s="5">
        <v>9367.76</v>
      </c>
      <c r="O971" s="5"/>
      <c r="P971" s="5">
        <v>1210.5</v>
      </c>
      <c r="Q971" s="58">
        <f t="shared" si="45"/>
        <v>8157.26</v>
      </c>
      <c r="R971" s="3" t="s">
        <v>33</v>
      </c>
      <c r="S971" s="4">
        <v>675</v>
      </c>
      <c r="T971" s="4">
        <v>610</v>
      </c>
      <c r="U971" s="4">
        <v>1.1100000000000001</v>
      </c>
      <c r="V971" s="5">
        <v>10365.959999999999</v>
      </c>
      <c r="W971" s="58">
        <f t="shared" si="46"/>
        <v>2581.5906678364186</v>
      </c>
    </row>
    <row r="972" spans="1:23">
      <c r="A972" s="3" t="s">
        <v>17</v>
      </c>
      <c r="B972" s="3" t="s">
        <v>18</v>
      </c>
      <c r="C972" s="3" t="s">
        <v>19</v>
      </c>
      <c r="D972" s="3" t="s">
        <v>29</v>
      </c>
      <c r="E972" s="3" t="s">
        <v>21</v>
      </c>
      <c r="F972" s="70" t="s">
        <v>487</v>
      </c>
      <c r="G972" s="3" t="s">
        <v>60</v>
      </c>
      <c r="H972" s="58" t="str">
        <f t="shared" si="47"/>
        <v>394</v>
      </c>
      <c r="I972" s="59">
        <f>_xlfn.XLOOKUP(H972,'A6.2-Rate Base RCND Plant'!C:C,'A6.2-Rate Base RCND Plant'!F:F,"ERROR")</f>
        <v>0.34726061264282393</v>
      </c>
      <c r="J972" s="3" t="s">
        <v>23</v>
      </c>
      <c r="K972" s="3" t="s">
        <v>24</v>
      </c>
      <c r="L972" s="3" t="s">
        <v>25</v>
      </c>
      <c r="M972" s="4">
        <v>2022</v>
      </c>
      <c r="N972" s="5">
        <v>15603.55</v>
      </c>
      <c r="O972" s="5"/>
      <c r="P972" s="5">
        <v>4211.0200000000004</v>
      </c>
      <c r="Q972" s="58">
        <f t="shared" si="45"/>
        <v>11392.529999999999</v>
      </c>
      <c r="R972" s="3" t="s">
        <v>36</v>
      </c>
      <c r="S972" s="4">
        <v>1</v>
      </c>
      <c r="T972" s="4">
        <v>1</v>
      </c>
      <c r="U972" s="4">
        <v>1</v>
      </c>
      <c r="V972" s="5">
        <v>15603.55</v>
      </c>
      <c r="W972" s="58">
        <f t="shared" si="46"/>
        <v>5418.4983324029354</v>
      </c>
    </row>
    <row r="973" spans="1:23">
      <c r="A973" s="3" t="s">
        <v>17</v>
      </c>
      <c r="B973" s="3" t="s">
        <v>18</v>
      </c>
      <c r="C973" s="3" t="s">
        <v>19</v>
      </c>
      <c r="D973" s="3" t="s">
        <v>20</v>
      </c>
      <c r="E973" s="3" t="s">
        <v>21</v>
      </c>
      <c r="F973" s="70" t="s">
        <v>487</v>
      </c>
      <c r="G973" s="3" t="s">
        <v>55</v>
      </c>
      <c r="H973" s="58" t="str">
        <f t="shared" si="47"/>
        <v>379</v>
      </c>
      <c r="I973" s="59">
        <f>_xlfn.XLOOKUP(H973,'A6.2-Rate Base RCND Plant'!C:C,'A6.2-Rate Base RCND Plant'!F:F,"ERROR")</f>
        <v>0.3380707986361931</v>
      </c>
      <c r="J973" s="3" t="s">
        <v>23</v>
      </c>
      <c r="K973" s="3" t="s">
        <v>24</v>
      </c>
      <c r="L973" s="3" t="s">
        <v>25</v>
      </c>
      <c r="M973" s="4">
        <v>2022</v>
      </c>
      <c r="N973" s="5">
        <v>158737.16</v>
      </c>
      <c r="O973" s="5"/>
      <c r="P973" s="5">
        <v>11440.68</v>
      </c>
      <c r="Q973" s="58">
        <f t="shared" si="45"/>
        <v>147296.48000000001</v>
      </c>
      <c r="R973" s="3" t="s">
        <v>56</v>
      </c>
      <c r="S973" s="4">
        <v>1223</v>
      </c>
      <c r="T973" s="4">
        <v>1040</v>
      </c>
      <c r="U973" s="4">
        <v>1.18</v>
      </c>
      <c r="V973" s="5">
        <v>186668.79</v>
      </c>
      <c r="W973" s="58">
        <f t="shared" si="46"/>
        <v>63107.266915751818</v>
      </c>
    </row>
    <row r="974" spans="1:23">
      <c r="A974" s="3" t="s">
        <v>17</v>
      </c>
      <c r="B974" s="3" t="s">
        <v>18</v>
      </c>
      <c r="C974" s="3" t="s">
        <v>19</v>
      </c>
      <c r="D974" s="3" t="s">
        <v>29</v>
      </c>
      <c r="E974" s="3" t="s">
        <v>21</v>
      </c>
      <c r="F974" s="70" t="s">
        <v>487</v>
      </c>
      <c r="G974" s="3" t="s">
        <v>70</v>
      </c>
      <c r="H974" s="58" t="str">
        <f t="shared" si="47"/>
        <v>391</v>
      </c>
      <c r="I974" s="59">
        <f>_xlfn.XLOOKUP(H974,'A6.2-Rate Base RCND Plant'!C:C,'A6.2-Rate Base RCND Plant'!F:F,"ERROR")</f>
        <v>0.55164661503469203</v>
      </c>
      <c r="J974" s="3" t="s">
        <v>94</v>
      </c>
      <c r="K974" s="3" t="s">
        <v>42</v>
      </c>
      <c r="L974" s="3" t="s">
        <v>43</v>
      </c>
      <c r="M974" s="4">
        <v>2023</v>
      </c>
      <c r="N974" s="5">
        <v>472626.43</v>
      </c>
      <c r="O974" s="5"/>
      <c r="P974" s="5">
        <v>301427.23</v>
      </c>
      <c r="Q974" s="58">
        <f t="shared" si="45"/>
        <v>171199.2</v>
      </c>
      <c r="R974" s="3" t="s">
        <v>36</v>
      </c>
      <c r="S974" s="4">
        <v>1</v>
      </c>
      <c r="T974" s="4">
        <v>1</v>
      </c>
      <c r="U974" s="4">
        <v>1</v>
      </c>
      <c r="V974" s="5">
        <v>472626.43</v>
      </c>
      <c r="W974" s="58">
        <f t="shared" si="46"/>
        <v>260722.77028543083</v>
      </c>
    </row>
    <row r="975" spans="1:23">
      <c r="A975" s="3" t="s">
        <v>17</v>
      </c>
      <c r="B975" s="3" t="s">
        <v>18</v>
      </c>
      <c r="C975" s="3" t="s">
        <v>19</v>
      </c>
      <c r="D975" s="3" t="s">
        <v>29</v>
      </c>
      <c r="E975" s="3" t="s">
        <v>21</v>
      </c>
      <c r="F975" s="70" t="s">
        <v>487</v>
      </c>
      <c r="G975" s="3" t="s">
        <v>60</v>
      </c>
      <c r="H975" s="58" t="str">
        <f t="shared" si="47"/>
        <v>394</v>
      </c>
      <c r="I975" s="59">
        <f>_xlfn.XLOOKUP(H975,'A6.2-Rate Base RCND Plant'!C:C,'A6.2-Rate Base RCND Plant'!F:F,"ERROR")</f>
        <v>0.34726061264282393</v>
      </c>
      <c r="J975" s="3" t="s">
        <v>23</v>
      </c>
      <c r="K975" s="3" t="s">
        <v>42</v>
      </c>
      <c r="L975" s="3" t="s">
        <v>83</v>
      </c>
      <c r="M975" s="4">
        <v>2023</v>
      </c>
      <c r="N975" s="5">
        <v>430791.91</v>
      </c>
      <c r="O975" s="5"/>
      <c r="P975" s="5">
        <v>46548.03</v>
      </c>
      <c r="Q975" s="58">
        <f t="shared" si="45"/>
        <v>384243.88</v>
      </c>
      <c r="R975" s="3" t="s">
        <v>36</v>
      </c>
      <c r="S975" s="4">
        <v>1</v>
      </c>
      <c r="T975" s="4">
        <v>1</v>
      </c>
      <c r="U975" s="4">
        <v>1</v>
      </c>
      <c r="V975" s="5">
        <v>430791.91</v>
      </c>
      <c r="W975" s="58">
        <f t="shared" si="46"/>
        <v>149597.06258817227</v>
      </c>
    </row>
    <row r="976" spans="1:23">
      <c r="A976" s="3" t="s">
        <v>17</v>
      </c>
      <c r="B976" s="3" t="s">
        <v>18</v>
      </c>
      <c r="C976" s="3" t="s">
        <v>19</v>
      </c>
      <c r="D976" s="3" t="s">
        <v>20</v>
      </c>
      <c r="E976" s="3" t="s">
        <v>21</v>
      </c>
      <c r="F976" s="70" t="s">
        <v>487</v>
      </c>
      <c r="G976" s="3" t="s">
        <v>92</v>
      </c>
      <c r="H976" s="58" t="str">
        <f t="shared" si="47"/>
        <v>374</v>
      </c>
      <c r="I976" s="59">
        <f>_xlfn.XLOOKUP(H976,'A6.2-Rate Base RCND Plant'!C:C,'A6.2-Rate Base RCND Plant'!F:F,"ERROR")</f>
        <v>-1.7269128751637088E-2</v>
      </c>
      <c r="J976" s="3" t="s">
        <v>93</v>
      </c>
      <c r="K976" s="3" t="s">
        <v>24</v>
      </c>
      <c r="L976" s="3" t="s">
        <v>25</v>
      </c>
      <c r="M976" s="4">
        <v>2022</v>
      </c>
      <c r="N976" s="5">
        <v>10673.59</v>
      </c>
      <c r="O976" s="5"/>
      <c r="P976" s="5">
        <v>206.95</v>
      </c>
      <c r="Q976" s="58">
        <f t="shared" si="45"/>
        <v>10466.64</v>
      </c>
      <c r="R976" s="3" t="s">
        <v>36</v>
      </c>
      <c r="S976" s="4">
        <v>1</v>
      </c>
      <c r="T976" s="4">
        <v>1</v>
      </c>
      <c r="U976" s="4">
        <v>1</v>
      </c>
      <c r="V976" s="5">
        <v>10673.59</v>
      </c>
      <c r="W976" s="58">
        <f t="shared" si="46"/>
        <v>-184.3235999521861</v>
      </c>
    </row>
    <row r="977" spans="1:23">
      <c r="A977" s="3" t="s">
        <v>17</v>
      </c>
      <c r="B977" s="3" t="s">
        <v>18</v>
      </c>
      <c r="C977" s="3" t="s">
        <v>19</v>
      </c>
      <c r="D977" s="3" t="s">
        <v>29</v>
      </c>
      <c r="E977" s="3" t="s">
        <v>21</v>
      </c>
      <c r="F977" s="70" t="s">
        <v>487</v>
      </c>
      <c r="G977" s="3" t="s">
        <v>34</v>
      </c>
      <c r="H977" s="58" t="str">
        <f t="shared" si="47"/>
        <v>392</v>
      </c>
      <c r="I977" s="59">
        <f>_xlfn.XLOOKUP(H977,'A6.2-Rate Base RCND Plant'!C:C,'A6.2-Rate Base RCND Plant'!F:F,"ERROR")</f>
        <v>0.43183290679129122</v>
      </c>
      <c r="J977" s="3" t="s">
        <v>53</v>
      </c>
      <c r="K977" s="3" t="s">
        <v>24</v>
      </c>
      <c r="L977" s="3" t="s">
        <v>25</v>
      </c>
      <c r="M977" s="4">
        <v>2023</v>
      </c>
      <c r="N977" s="5">
        <v>276281.89</v>
      </c>
      <c r="O977" s="5"/>
      <c r="P977" s="5">
        <v>276245.78999999998</v>
      </c>
      <c r="Q977" s="58">
        <f t="shared" si="45"/>
        <v>36.100000000034925</v>
      </c>
      <c r="R977" s="3" t="s">
        <v>36</v>
      </c>
      <c r="S977" s="4">
        <v>1</v>
      </c>
      <c r="T977" s="4">
        <v>1</v>
      </c>
      <c r="U977" s="4">
        <v>1</v>
      </c>
      <c r="V977" s="5">
        <v>276281.89</v>
      </c>
      <c r="W977" s="58">
        <f t="shared" si="46"/>
        <v>119307.61165249177</v>
      </c>
    </row>
    <row r="978" spans="1:23">
      <c r="A978" s="3" t="s">
        <v>17</v>
      </c>
      <c r="B978" s="3" t="s">
        <v>18</v>
      </c>
      <c r="C978" s="3" t="s">
        <v>19</v>
      </c>
      <c r="D978" s="3" t="s">
        <v>29</v>
      </c>
      <c r="E978" s="3" t="s">
        <v>21</v>
      </c>
      <c r="F978" s="70" t="s">
        <v>487</v>
      </c>
      <c r="G978" s="3" t="s">
        <v>30</v>
      </c>
      <c r="H978" s="58" t="str">
        <f t="shared" si="47"/>
        <v>390</v>
      </c>
      <c r="I978" s="59">
        <f>_xlfn.XLOOKUP(H978,'A6.2-Rate Base RCND Plant'!C:C,'A6.2-Rate Base RCND Plant'!F:F,"ERROR")</f>
        <v>0.24904501540006124</v>
      </c>
      <c r="J978" s="3" t="s">
        <v>23</v>
      </c>
      <c r="K978" s="3" t="s">
        <v>37</v>
      </c>
      <c r="L978" s="3" t="s">
        <v>38</v>
      </c>
      <c r="M978" s="4">
        <v>2023</v>
      </c>
      <c r="N978" s="5">
        <v>27406.02</v>
      </c>
      <c r="O978" s="5"/>
      <c r="P978" s="5">
        <v>2426.9699999999998</v>
      </c>
      <c r="Q978" s="58">
        <f t="shared" si="45"/>
        <v>24979.05</v>
      </c>
      <c r="R978" s="3" t="s">
        <v>33</v>
      </c>
      <c r="S978" s="4">
        <v>675</v>
      </c>
      <c r="T978" s="4">
        <v>675</v>
      </c>
      <c r="U978" s="4">
        <v>1</v>
      </c>
      <c r="V978" s="5">
        <v>27406.02</v>
      </c>
      <c r="W978" s="58">
        <f t="shared" si="46"/>
        <v>6825.3326729543869</v>
      </c>
    </row>
    <row r="979" spans="1:23">
      <c r="A979" s="3" t="s">
        <v>17</v>
      </c>
      <c r="B979" s="3" t="s">
        <v>18</v>
      </c>
      <c r="C979" s="3" t="s">
        <v>19</v>
      </c>
      <c r="D979" s="3" t="s">
        <v>29</v>
      </c>
      <c r="E979" s="3" t="s">
        <v>21</v>
      </c>
      <c r="F979" s="70" t="s">
        <v>487</v>
      </c>
      <c r="G979" s="3" t="s">
        <v>87</v>
      </c>
      <c r="H979" s="58" t="str">
        <f t="shared" si="47"/>
        <v>398</v>
      </c>
      <c r="I979" s="59">
        <f>_xlfn.XLOOKUP(H979,'A6.2-Rate Base RCND Plant'!C:C,'A6.2-Rate Base RCND Plant'!F:F,"ERROR")</f>
        <v>0.24374129646131953</v>
      </c>
      <c r="J979" s="3" t="s">
        <v>23</v>
      </c>
      <c r="K979" s="3" t="s">
        <v>31</v>
      </c>
      <c r="L979" s="3" t="s">
        <v>99</v>
      </c>
      <c r="M979" s="4">
        <v>2022</v>
      </c>
      <c r="N979" s="5">
        <v>2563.89</v>
      </c>
      <c r="O979" s="5"/>
      <c r="P979" s="5">
        <v>255.14</v>
      </c>
      <c r="Q979" s="58">
        <f t="shared" si="45"/>
        <v>2308.75</v>
      </c>
      <c r="R979" s="3" t="s">
        <v>36</v>
      </c>
      <c r="S979" s="4">
        <v>1</v>
      </c>
      <c r="T979" s="4">
        <v>1</v>
      </c>
      <c r="U979" s="4">
        <v>1</v>
      </c>
      <c r="V979" s="5">
        <v>2563.89</v>
      </c>
      <c r="W979" s="58">
        <f t="shared" si="46"/>
        <v>624.92587258421247</v>
      </c>
    </row>
    <row r="980" spans="1:23">
      <c r="A980" s="3" t="s">
        <v>17</v>
      </c>
      <c r="B980" s="3" t="s">
        <v>18</v>
      </c>
      <c r="C980" s="3" t="s">
        <v>19</v>
      </c>
      <c r="D980" s="3" t="s">
        <v>29</v>
      </c>
      <c r="E980" s="3" t="s">
        <v>21</v>
      </c>
      <c r="F980" s="70" t="s">
        <v>487</v>
      </c>
      <c r="G980" s="3" t="s">
        <v>41</v>
      </c>
      <c r="H980" s="58" t="str">
        <f t="shared" si="47"/>
        <v>397</v>
      </c>
      <c r="I980" s="59">
        <f>_xlfn.XLOOKUP(H980,'A6.2-Rate Base RCND Plant'!C:C,'A6.2-Rate Base RCND Plant'!F:F,"ERROR")</f>
        <v>0.45288665983949944</v>
      </c>
      <c r="J980" s="3" t="s">
        <v>23</v>
      </c>
      <c r="K980" s="3" t="s">
        <v>42</v>
      </c>
      <c r="L980" s="3" t="s">
        <v>43</v>
      </c>
      <c r="M980" s="4">
        <v>2023</v>
      </c>
      <c r="N980" s="5">
        <v>34471.39</v>
      </c>
      <c r="O980" s="5"/>
      <c r="P980" s="5">
        <v>7296.77</v>
      </c>
      <c r="Q980" s="58">
        <f t="shared" si="45"/>
        <v>27174.62</v>
      </c>
      <c r="R980" s="3" t="s">
        <v>36</v>
      </c>
      <c r="S980" s="4">
        <v>1</v>
      </c>
      <c r="T980" s="4">
        <v>1</v>
      </c>
      <c r="U980" s="4">
        <v>1</v>
      </c>
      <c r="V980" s="5">
        <v>34471.39</v>
      </c>
      <c r="W980" s="58">
        <f t="shared" si="46"/>
        <v>15611.632677124722</v>
      </c>
    </row>
    <row r="981" spans="1:23">
      <c r="A981" s="3" t="s">
        <v>17</v>
      </c>
      <c r="B981" s="3" t="s">
        <v>18</v>
      </c>
      <c r="C981" s="3" t="s">
        <v>19</v>
      </c>
      <c r="D981" s="3" t="s">
        <v>29</v>
      </c>
      <c r="E981" s="3" t="s">
        <v>21</v>
      </c>
      <c r="F981" s="70" t="s">
        <v>487</v>
      </c>
      <c r="G981" s="3" t="s">
        <v>30</v>
      </c>
      <c r="H981" s="58" t="str">
        <f t="shared" si="47"/>
        <v>390</v>
      </c>
      <c r="I981" s="59">
        <f>_xlfn.XLOOKUP(H981,'A6.2-Rate Base RCND Plant'!C:C,'A6.2-Rate Base RCND Plant'!F:F,"ERROR")</f>
        <v>0.24904501540006124</v>
      </c>
      <c r="J981" s="3" t="s">
        <v>23</v>
      </c>
      <c r="K981" s="3" t="s">
        <v>49</v>
      </c>
      <c r="L981" s="3" t="s">
        <v>50</v>
      </c>
      <c r="M981" s="4">
        <v>2023</v>
      </c>
      <c r="N981" s="5">
        <v>2200.9899999999998</v>
      </c>
      <c r="O981" s="5"/>
      <c r="P981" s="5">
        <v>120.22</v>
      </c>
      <c r="Q981" s="58">
        <f t="shared" si="45"/>
        <v>2080.77</v>
      </c>
      <c r="R981" s="3" t="s">
        <v>33</v>
      </c>
      <c r="S981" s="4">
        <v>675</v>
      </c>
      <c r="T981" s="4">
        <v>675</v>
      </c>
      <c r="U981" s="4">
        <v>1</v>
      </c>
      <c r="V981" s="5">
        <v>2200.9899999999998</v>
      </c>
      <c r="W981" s="58">
        <f t="shared" si="46"/>
        <v>548.14558844538078</v>
      </c>
    </row>
    <row r="982" spans="1:23">
      <c r="A982" s="3" t="s">
        <v>17</v>
      </c>
      <c r="B982" s="3" t="s">
        <v>18</v>
      </c>
      <c r="C982" s="3" t="s">
        <v>19</v>
      </c>
      <c r="D982" s="3" t="s">
        <v>20</v>
      </c>
      <c r="E982" s="3" t="s">
        <v>106</v>
      </c>
      <c r="F982" s="70" t="s">
        <v>487</v>
      </c>
      <c r="G982" s="3" t="s">
        <v>80</v>
      </c>
      <c r="H982" s="58" t="str">
        <f t="shared" si="47"/>
        <v>385</v>
      </c>
      <c r="I982" s="59">
        <f>_xlfn.XLOOKUP(H982,'A6.2-Rate Base RCND Plant'!C:C,'A6.2-Rate Base RCND Plant'!F:F,"ERROR")</f>
        <v>0.39278890683516676</v>
      </c>
      <c r="J982" s="3" t="s">
        <v>23</v>
      </c>
      <c r="K982" s="3" t="s">
        <v>24</v>
      </c>
      <c r="L982" s="3" t="s">
        <v>25</v>
      </c>
      <c r="M982" s="4">
        <v>2024</v>
      </c>
      <c r="N982" s="5">
        <v>8548.61</v>
      </c>
      <c r="O982" s="5"/>
      <c r="P982" s="5">
        <v>359.36</v>
      </c>
      <c r="Q982" s="58">
        <f t="shared" si="45"/>
        <v>8189.2500000000009</v>
      </c>
      <c r="R982" s="3" t="s">
        <v>36</v>
      </c>
      <c r="S982" s="4">
        <v>1</v>
      </c>
      <c r="T982" s="4">
        <v>1</v>
      </c>
      <c r="U982" s="4">
        <v>1</v>
      </c>
      <c r="V982" s="5">
        <v>8548.61</v>
      </c>
      <c r="W982" s="58">
        <f t="shared" si="46"/>
        <v>3357.7991768601751</v>
      </c>
    </row>
    <row r="983" spans="1:23">
      <c r="A983" s="3" t="s">
        <v>17</v>
      </c>
      <c r="B983" s="3" t="s">
        <v>18</v>
      </c>
      <c r="C983" s="3" t="s">
        <v>19</v>
      </c>
      <c r="D983" s="3" t="s">
        <v>29</v>
      </c>
      <c r="E983" s="3" t="s">
        <v>21</v>
      </c>
      <c r="F983" s="70" t="s">
        <v>487</v>
      </c>
      <c r="G983" s="3" t="s">
        <v>57</v>
      </c>
      <c r="H983" s="58" t="str">
        <f t="shared" si="47"/>
        <v>396</v>
      </c>
      <c r="I983" s="59">
        <f>_xlfn.XLOOKUP(H983,'A6.2-Rate Base RCND Plant'!C:C,'A6.2-Rate Base RCND Plant'!F:F,"ERROR")</f>
        <v>0.54297473900690851</v>
      </c>
      <c r="J983" s="3" t="s">
        <v>23</v>
      </c>
      <c r="K983" s="3" t="s">
        <v>42</v>
      </c>
      <c r="L983" s="3" t="s">
        <v>83</v>
      </c>
      <c r="M983" s="4">
        <v>2023</v>
      </c>
      <c r="N983" s="5">
        <v>142546.99</v>
      </c>
      <c r="O983" s="5"/>
      <c r="P983" s="5">
        <v>34882.879999999997</v>
      </c>
      <c r="Q983" s="58">
        <f t="shared" si="45"/>
        <v>107664.10999999999</v>
      </c>
      <c r="R983" s="3" t="s">
        <v>36</v>
      </c>
      <c r="S983" s="4">
        <v>1</v>
      </c>
      <c r="T983" s="4">
        <v>1</v>
      </c>
      <c r="U983" s="4">
        <v>1</v>
      </c>
      <c r="V983" s="5">
        <v>142546.99</v>
      </c>
      <c r="W983" s="58">
        <f t="shared" si="46"/>
        <v>77399.414691470389</v>
      </c>
    </row>
    <row r="984" spans="1:23">
      <c r="A984" s="3" t="s">
        <v>17</v>
      </c>
      <c r="B984" s="3" t="s">
        <v>18</v>
      </c>
      <c r="C984" s="3" t="s">
        <v>19</v>
      </c>
      <c r="D984" s="3" t="s">
        <v>29</v>
      </c>
      <c r="E984" s="3" t="s">
        <v>21</v>
      </c>
      <c r="F984" s="70" t="s">
        <v>487</v>
      </c>
      <c r="G984" s="3" t="s">
        <v>41</v>
      </c>
      <c r="H984" s="58" t="str">
        <f t="shared" si="47"/>
        <v>397</v>
      </c>
      <c r="I984" s="59">
        <f>_xlfn.XLOOKUP(H984,'A6.2-Rate Base RCND Plant'!C:C,'A6.2-Rate Base RCND Plant'!F:F,"ERROR")</f>
        <v>0.45288665983949944</v>
      </c>
      <c r="J984" s="3" t="s">
        <v>23</v>
      </c>
      <c r="K984" s="3" t="s">
        <v>58</v>
      </c>
      <c r="L984" s="3" t="s">
        <v>59</v>
      </c>
      <c r="M984" s="4">
        <v>2022</v>
      </c>
      <c r="N984" s="5">
        <v>170955.93</v>
      </c>
      <c r="O984" s="5"/>
      <c r="P984" s="5">
        <v>59823.37</v>
      </c>
      <c r="Q984" s="58">
        <f t="shared" si="45"/>
        <v>111132.56</v>
      </c>
      <c r="R984" s="3" t="s">
        <v>36</v>
      </c>
      <c r="S984" s="4">
        <v>1</v>
      </c>
      <c r="T984" s="4">
        <v>1</v>
      </c>
      <c r="U984" s="4">
        <v>1</v>
      </c>
      <c r="V984" s="5">
        <v>170955.93</v>
      </c>
      <c r="W984" s="58">
        <f t="shared" si="46"/>
        <v>77423.660117455278</v>
      </c>
    </row>
    <row r="985" spans="1:23">
      <c r="A985" s="3" t="s">
        <v>17</v>
      </c>
      <c r="B985" s="3" t="s">
        <v>18</v>
      </c>
      <c r="C985" s="3" t="s">
        <v>19</v>
      </c>
      <c r="D985" s="3" t="s">
        <v>29</v>
      </c>
      <c r="E985" s="3" t="s">
        <v>21</v>
      </c>
      <c r="F985" s="70" t="s">
        <v>487</v>
      </c>
      <c r="G985" s="3" t="s">
        <v>60</v>
      </c>
      <c r="H985" s="58" t="str">
        <f t="shared" si="47"/>
        <v>394</v>
      </c>
      <c r="I985" s="59">
        <f>_xlfn.XLOOKUP(H985,'A6.2-Rate Base RCND Plant'!C:C,'A6.2-Rate Base RCND Plant'!F:F,"ERROR")</f>
        <v>0.34726061264282393</v>
      </c>
      <c r="J985" s="3" t="s">
        <v>23</v>
      </c>
      <c r="K985" s="3" t="s">
        <v>37</v>
      </c>
      <c r="L985" s="3" t="s">
        <v>38</v>
      </c>
      <c r="M985" s="4">
        <v>2024</v>
      </c>
      <c r="N985" s="5">
        <v>25621.05</v>
      </c>
      <c r="O985" s="5"/>
      <c r="P985" s="5">
        <v>2069.6</v>
      </c>
      <c r="Q985" s="58">
        <f t="shared" si="45"/>
        <v>23551.45</v>
      </c>
      <c r="R985" s="3" t="s">
        <v>36</v>
      </c>
      <c r="S985" s="4">
        <v>1</v>
      </c>
      <c r="T985" s="4">
        <v>1</v>
      </c>
      <c r="U985" s="4">
        <v>1</v>
      </c>
      <c r="V985" s="5">
        <v>25621.05</v>
      </c>
      <c r="W985" s="58">
        <f t="shared" si="46"/>
        <v>8897.1815195524232</v>
      </c>
    </row>
    <row r="986" spans="1:23">
      <c r="A986" s="3" t="s">
        <v>17</v>
      </c>
      <c r="B986" s="3" t="s">
        <v>18</v>
      </c>
      <c r="C986" s="3" t="s">
        <v>19</v>
      </c>
      <c r="D986" s="3" t="s">
        <v>20</v>
      </c>
      <c r="E986" s="3" t="s">
        <v>21</v>
      </c>
      <c r="F986" s="70" t="s">
        <v>487</v>
      </c>
      <c r="G986" s="3" t="s">
        <v>80</v>
      </c>
      <c r="H986" s="58" t="str">
        <f t="shared" si="47"/>
        <v>385</v>
      </c>
      <c r="I986" s="59">
        <f>_xlfn.XLOOKUP(H986,'A6.2-Rate Base RCND Plant'!C:C,'A6.2-Rate Base RCND Plant'!F:F,"ERROR")</f>
        <v>0.39278890683516676</v>
      </c>
      <c r="J986" s="3" t="s">
        <v>23</v>
      </c>
      <c r="K986" s="3" t="s">
        <v>24</v>
      </c>
      <c r="L986" s="3" t="s">
        <v>25</v>
      </c>
      <c r="M986" s="4">
        <v>2024</v>
      </c>
      <c r="N986" s="5">
        <v>80343.360000000001</v>
      </c>
      <c r="O986" s="5"/>
      <c r="P986" s="5">
        <v>3377.34</v>
      </c>
      <c r="Q986" s="58">
        <f t="shared" si="45"/>
        <v>76966.02</v>
      </c>
      <c r="R986" s="3" t="s">
        <v>36</v>
      </c>
      <c r="S986" s="4">
        <v>1</v>
      </c>
      <c r="T986" s="4">
        <v>1</v>
      </c>
      <c r="U986" s="4">
        <v>1</v>
      </c>
      <c r="V986" s="5">
        <v>80343.360000000001</v>
      </c>
      <c r="W986" s="58">
        <f t="shared" si="46"/>
        <v>31557.980545864266</v>
      </c>
    </row>
    <row r="987" spans="1:23">
      <c r="A987" s="3" t="s">
        <v>17</v>
      </c>
      <c r="B987" s="3" t="s">
        <v>18</v>
      </c>
      <c r="C987" s="3" t="s">
        <v>19</v>
      </c>
      <c r="D987" s="3" t="s">
        <v>20</v>
      </c>
      <c r="E987" s="3" t="s">
        <v>101</v>
      </c>
      <c r="F987" s="70" t="s">
        <v>487</v>
      </c>
      <c r="G987" s="3" t="s">
        <v>39</v>
      </c>
      <c r="H987" s="58" t="str">
        <f t="shared" si="47"/>
        <v>378</v>
      </c>
      <c r="I987" s="59">
        <f>_xlfn.XLOOKUP(H987,'A6.2-Rate Base RCND Plant'!C:C,'A6.2-Rate Base RCND Plant'!F:F,"ERROR")</f>
        <v>0.46834496815577242</v>
      </c>
      <c r="J987" s="3" t="s">
        <v>23</v>
      </c>
      <c r="K987" s="3" t="s">
        <v>24</v>
      </c>
      <c r="L987" s="3" t="s">
        <v>102</v>
      </c>
      <c r="M987" s="4">
        <v>2003</v>
      </c>
      <c r="N987" s="5">
        <v>203438.15</v>
      </c>
      <c r="O987" s="5"/>
      <c r="P987" s="5">
        <v>119120.59</v>
      </c>
      <c r="Q987" s="58">
        <f t="shared" si="45"/>
        <v>84317.56</v>
      </c>
      <c r="R987" s="3" t="s">
        <v>40</v>
      </c>
      <c r="S987" s="4">
        <v>1184</v>
      </c>
      <c r="T987" s="4">
        <v>360</v>
      </c>
      <c r="U987" s="4">
        <v>3.29</v>
      </c>
      <c r="V987" s="5">
        <v>669085.47</v>
      </c>
      <c r="W987" s="58">
        <f t="shared" si="46"/>
        <v>313362.81314064004</v>
      </c>
    </row>
    <row r="988" spans="1:23">
      <c r="A988" s="3" t="s">
        <v>17</v>
      </c>
      <c r="B988" s="3" t="s">
        <v>18</v>
      </c>
      <c r="C988" s="3" t="s">
        <v>19</v>
      </c>
      <c r="D988" s="3" t="s">
        <v>29</v>
      </c>
      <c r="E988" s="3" t="s">
        <v>21</v>
      </c>
      <c r="F988" s="70" t="s">
        <v>487</v>
      </c>
      <c r="G988" s="3" t="s">
        <v>87</v>
      </c>
      <c r="H988" s="58" t="str">
        <f t="shared" si="47"/>
        <v>398</v>
      </c>
      <c r="I988" s="59">
        <f>_xlfn.XLOOKUP(H988,'A6.2-Rate Base RCND Plant'!C:C,'A6.2-Rate Base RCND Plant'!F:F,"ERROR")</f>
        <v>0.24374129646131953</v>
      </c>
      <c r="J988" s="3" t="s">
        <v>23</v>
      </c>
      <c r="K988" s="3" t="s">
        <v>31</v>
      </c>
      <c r="L988" s="3" t="s">
        <v>32</v>
      </c>
      <c r="M988" s="4">
        <v>2023</v>
      </c>
      <c r="N988" s="5">
        <v>61884.83</v>
      </c>
      <c r="O988" s="5"/>
      <c r="P988" s="5">
        <v>7118.32</v>
      </c>
      <c r="Q988" s="58">
        <f t="shared" si="45"/>
        <v>54766.51</v>
      </c>
      <c r="R988" s="3" t="s">
        <v>36</v>
      </c>
      <c r="S988" s="4">
        <v>1</v>
      </c>
      <c r="T988" s="4">
        <v>1</v>
      </c>
      <c r="U988" s="4">
        <v>1</v>
      </c>
      <c r="V988" s="5">
        <v>61884.83</v>
      </c>
      <c r="W988" s="58">
        <f t="shared" si="46"/>
        <v>15083.888695488362</v>
      </c>
    </row>
    <row r="989" spans="1:23">
      <c r="A989" s="3" t="s">
        <v>17</v>
      </c>
      <c r="B989" s="3" t="s">
        <v>18</v>
      </c>
      <c r="C989" s="3" t="s">
        <v>19</v>
      </c>
      <c r="D989" s="3" t="s">
        <v>20</v>
      </c>
      <c r="E989" s="3" t="s">
        <v>21</v>
      </c>
      <c r="F989" s="70" t="s">
        <v>487</v>
      </c>
      <c r="G989" s="3" t="s">
        <v>22</v>
      </c>
      <c r="H989" s="58" t="str">
        <f t="shared" si="47"/>
        <v>384</v>
      </c>
      <c r="I989" s="59">
        <f>_xlfn.XLOOKUP(H989,'A6.2-Rate Base RCND Plant'!C:C,'A6.2-Rate Base RCND Plant'!F:F,"ERROR")</f>
        <v>0.35620879944303163</v>
      </c>
      <c r="J989" s="3" t="s">
        <v>23</v>
      </c>
      <c r="K989" s="3" t="s">
        <v>24</v>
      </c>
      <c r="L989" s="3" t="s">
        <v>25</v>
      </c>
      <c r="M989" s="4">
        <v>2025</v>
      </c>
      <c r="N989" s="5">
        <v>218830.88</v>
      </c>
      <c r="O989" s="5"/>
      <c r="P989" s="5">
        <v>6206.6</v>
      </c>
      <c r="Q989" s="58">
        <f t="shared" si="45"/>
        <v>212624.28</v>
      </c>
      <c r="R989" s="3" t="s">
        <v>26</v>
      </c>
      <c r="S989" s="4">
        <v>1947</v>
      </c>
      <c r="T989" s="4">
        <v>1947</v>
      </c>
      <c r="U989" s="4">
        <v>1</v>
      </c>
      <c r="V989" s="5">
        <v>218830.88</v>
      </c>
      <c r="W989" s="58">
        <f t="shared" si="46"/>
        <v>77949.485045862122</v>
      </c>
    </row>
    <row r="990" spans="1:23">
      <c r="A990" s="3" t="s">
        <v>17</v>
      </c>
      <c r="B990" s="3" t="s">
        <v>18</v>
      </c>
      <c r="C990" s="3" t="s">
        <v>19</v>
      </c>
      <c r="D990" s="3" t="s">
        <v>29</v>
      </c>
      <c r="E990" s="3" t="s">
        <v>21</v>
      </c>
      <c r="F990" s="70" t="s">
        <v>487</v>
      </c>
      <c r="G990" s="3" t="s">
        <v>60</v>
      </c>
      <c r="H990" s="58" t="str">
        <f t="shared" si="47"/>
        <v>394</v>
      </c>
      <c r="I990" s="59">
        <f>_xlfn.XLOOKUP(H990,'A6.2-Rate Base RCND Plant'!C:C,'A6.2-Rate Base RCND Plant'!F:F,"ERROR")</f>
        <v>0.34726061264282393</v>
      </c>
      <c r="J990" s="3" t="s">
        <v>23</v>
      </c>
      <c r="K990" s="3" t="s">
        <v>49</v>
      </c>
      <c r="L990" s="3" t="s">
        <v>50</v>
      </c>
      <c r="M990" s="4">
        <v>2025</v>
      </c>
      <c r="N990" s="5">
        <v>318365.84000000003</v>
      </c>
      <c r="O990" s="5"/>
      <c r="P990" s="5">
        <v>12602.26</v>
      </c>
      <c r="Q990" s="58">
        <f t="shared" si="45"/>
        <v>305763.58</v>
      </c>
      <c r="R990" s="3" t="s">
        <v>36</v>
      </c>
      <c r="S990" s="4">
        <v>1</v>
      </c>
      <c r="T990" s="4">
        <v>1</v>
      </c>
      <c r="U990" s="4">
        <v>1</v>
      </c>
      <c r="V990" s="5">
        <v>318365.84000000003</v>
      </c>
      <c r="W990" s="58">
        <f t="shared" si="46"/>
        <v>110555.91664294727</v>
      </c>
    </row>
    <row r="991" spans="1:23">
      <c r="A991" s="3" t="s">
        <v>17</v>
      </c>
      <c r="B991" s="3" t="s">
        <v>18</v>
      </c>
      <c r="C991" s="3" t="s">
        <v>19</v>
      </c>
      <c r="D991" s="3" t="s">
        <v>29</v>
      </c>
      <c r="E991" s="3" t="s">
        <v>21</v>
      </c>
      <c r="F991" s="70" t="s">
        <v>487</v>
      </c>
      <c r="G991" s="3" t="s">
        <v>60</v>
      </c>
      <c r="H991" s="58" t="str">
        <f t="shared" si="47"/>
        <v>394</v>
      </c>
      <c r="I991" s="59">
        <f>_xlfn.XLOOKUP(H991,'A6.2-Rate Base RCND Plant'!C:C,'A6.2-Rate Base RCND Plant'!F:F,"ERROR")</f>
        <v>0.34726061264282393</v>
      </c>
      <c r="J991" s="3" t="s">
        <v>23</v>
      </c>
      <c r="K991" s="3" t="s">
        <v>31</v>
      </c>
      <c r="L991" s="3" t="s">
        <v>32</v>
      </c>
      <c r="M991" s="4">
        <v>2025</v>
      </c>
      <c r="N991" s="5">
        <v>90970.43</v>
      </c>
      <c r="O991" s="5"/>
      <c r="P991" s="5">
        <v>3656.42</v>
      </c>
      <c r="Q991" s="58">
        <f t="shared" si="45"/>
        <v>87314.01</v>
      </c>
      <c r="R991" s="3" t="s">
        <v>36</v>
      </c>
      <c r="S991" s="4">
        <v>1</v>
      </c>
      <c r="T991" s="4">
        <v>1</v>
      </c>
      <c r="U991" s="4">
        <v>1</v>
      </c>
      <c r="V991" s="5">
        <v>90970.43</v>
      </c>
      <c r="W991" s="58">
        <f t="shared" si="46"/>
        <v>31590.447254181126</v>
      </c>
    </row>
    <row r="992" spans="1:23">
      <c r="A992" s="3" t="s">
        <v>17</v>
      </c>
      <c r="B992" s="3" t="s">
        <v>18</v>
      </c>
      <c r="C992" s="3" t="s">
        <v>19</v>
      </c>
      <c r="D992" s="3" t="s">
        <v>29</v>
      </c>
      <c r="E992" s="3" t="s">
        <v>21</v>
      </c>
      <c r="F992" s="70" t="s">
        <v>487</v>
      </c>
      <c r="G992" s="3" t="s">
        <v>41</v>
      </c>
      <c r="H992" s="58" t="str">
        <f t="shared" si="47"/>
        <v>397</v>
      </c>
      <c r="I992" s="59">
        <f>_xlfn.XLOOKUP(H992,'A6.2-Rate Base RCND Plant'!C:C,'A6.2-Rate Base RCND Plant'!F:F,"ERROR")</f>
        <v>0.45288665983949944</v>
      </c>
      <c r="J992" s="3" t="s">
        <v>23</v>
      </c>
      <c r="K992" s="3" t="s">
        <v>49</v>
      </c>
      <c r="L992" s="3" t="s">
        <v>50</v>
      </c>
      <c r="M992" s="4">
        <v>2025</v>
      </c>
      <c r="N992" s="5">
        <v>18341.419999999998</v>
      </c>
      <c r="O992" s="5"/>
      <c r="P992" s="5">
        <v>1150.5899999999999</v>
      </c>
      <c r="Q992" s="58">
        <f t="shared" si="45"/>
        <v>17190.829999999998</v>
      </c>
      <c r="R992" s="3" t="s">
        <v>36</v>
      </c>
      <c r="S992" s="4">
        <v>1</v>
      </c>
      <c r="T992" s="4">
        <v>1</v>
      </c>
      <c r="U992" s="4">
        <v>1</v>
      </c>
      <c r="V992" s="5">
        <v>18341.419999999998</v>
      </c>
      <c r="W992" s="58">
        <f t="shared" si="46"/>
        <v>8306.5844405133903</v>
      </c>
    </row>
    <row r="993" spans="1:23">
      <c r="A993" s="3" t="s">
        <v>17</v>
      </c>
      <c r="B993" s="3" t="s">
        <v>18</v>
      </c>
      <c r="C993" s="3" t="s">
        <v>19</v>
      </c>
      <c r="D993" s="3" t="s">
        <v>29</v>
      </c>
      <c r="E993" s="3" t="s">
        <v>21</v>
      </c>
      <c r="F993" s="70" t="s">
        <v>487</v>
      </c>
      <c r="G993" s="3" t="s">
        <v>70</v>
      </c>
      <c r="H993" s="58" t="str">
        <f t="shared" si="47"/>
        <v>391</v>
      </c>
      <c r="I993" s="59">
        <f>_xlfn.XLOOKUP(H993,'A6.2-Rate Base RCND Plant'!C:C,'A6.2-Rate Base RCND Plant'!F:F,"ERROR")</f>
        <v>0.55164661503469203</v>
      </c>
      <c r="J993" s="3" t="s">
        <v>94</v>
      </c>
      <c r="K993" s="3" t="s">
        <v>42</v>
      </c>
      <c r="L993" s="3" t="s">
        <v>43</v>
      </c>
      <c r="M993" s="4">
        <v>2025</v>
      </c>
      <c r="N993" s="5">
        <v>42711.62</v>
      </c>
      <c r="O993" s="5"/>
      <c r="P993" s="5">
        <v>8900.82</v>
      </c>
      <c r="Q993" s="58">
        <f t="shared" si="45"/>
        <v>33810.800000000003</v>
      </c>
      <c r="R993" s="3" t="s">
        <v>36</v>
      </c>
      <c r="S993" s="4">
        <v>1</v>
      </c>
      <c r="T993" s="4">
        <v>1</v>
      </c>
      <c r="U993" s="4">
        <v>1</v>
      </c>
      <c r="V993" s="5">
        <v>42711.62</v>
      </c>
      <c r="W993" s="58">
        <f t="shared" si="46"/>
        <v>23561.720595648054</v>
      </c>
    </row>
    <row r="994" spans="1:23">
      <c r="A994" s="3" t="s">
        <v>17</v>
      </c>
      <c r="B994" s="3" t="s">
        <v>18</v>
      </c>
      <c r="C994" s="3" t="s">
        <v>19</v>
      </c>
      <c r="D994" s="3" t="s">
        <v>29</v>
      </c>
      <c r="E994" s="3" t="s">
        <v>21</v>
      </c>
      <c r="F994" s="70" t="s">
        <v>487</v>
      </c>
      <c r="G994" s="3" t="s">
        <v>41</v>
      </c>
      <c r="H994" s="58" t="str">
        <f t="shared" si="47"/>
        <v>397</v>
      </c>
      <c r="I994" s="59">
        <f>_xlfn.XLOOKUP(H994,'A6.2-Rate Base RCND Plant'!C:C,'A6.2-Rate Base RCND Plant'!F:F,"ERROR")</f>
        <v>0.45288665983949944</v>
      </c>
      <c r="J994" s="3" t="s">
        <v>23</v>
      </c>
      <c r="K994" s="3" t="s">
        <v>37</v>
      </c>
      <c r="L994" s="3" t="s">
        <v>38</v>
      </c>
      <c r="M994" s="4">
        <v>2025</v>
      </c>
      <c r="N994" s="5">
        <v>43935.62</v>
      </c>
      <c r="O994" s="5"/>
      <c r="P994" s="5">
        <v>2978.43</v>
      </c>
      <c r="Q994" s="58">
        <f t="shared" si="45"/>
        <v>40957.19</v>
      </c>
      <c r="R994" s="3" t="s">
        <v>36</v>
      </c>
      <c r="S994" s="4">
        <v>1</v>
      </c>
      <c r="T994" s="4">
        <v>1</v>
      </c>
      <c r="U994" s="4">
        <v>1</v>
      </c>
      <c r="V994" s="5">
        <v>43935.62</v>
      </c>
      <c r="W994" s="58">
        <f t="shared" si="46"/>
        <v>19897.856189777511</v>
      </c>
    </row>
    <row r="995" spans="1:23">
      <c r="A995" s="3" t="s">
        <v>17</v>
      </c>
      <c r="B995" s="3" t="s">
        <v>18</v>
      </c>
      <c r="C995" s="3" t="s">
        <v>19</v>
      </c>
      <c r="D995" s="3" t="s">
        <v>29</v>
      </c>
      <c r="E995" s="3" t="s">
        <v>21</v>
      </c>
      <c r="F995" s="70" t="s">
        <v>487</v>
      </c>
      <c r="G995" s="3" t="s">
        <v>41</v>
      </c>
      <c r="H995" s="58" t="str">
        <f t="shared" si="47"/>
        <v>397</v>
      </c>
      <c r="I995" s="59">
        <f>_xlfn.XLOOKUP(H995,'A6.2-Rate Base RCND Plant'!C:C,'A6.2-Rate Base RCND Plant'!F:F,"ERROR")</f>
        <v>0.45288665983949944</v>
      </c>
      <c r="J995" s="3" t="s">
        <v>23</v>
      </c>
      <c r="K995" s="3" t="s">
        <v>31</v>
      </c>
      <c r="L995" s="3" t="s">
        <v>32</v>
      </c>
      <c r="M995" s="4">
        <v>2025</v>
      </c>
      <c r="N995" s="5">
        <v>15069.98</v>
      </c>
      <c r="O995" s="5"/>
      <c r="P995" s="5">
        <v>996.7</v>
      </c>
      <c r="Q995" s="58">
        <f t="shared" si="45"/>
        <v>14073.279999999999</v>
      </c>
      <c r="R995" s="3" t="s">
        <v>36</v>
      </c>
      <c r="S995" s="4">
        <v>1</v>
      </c>
      <c r="T995" s="4">
        <v>1</v>
      </c>
      <c r="U995" s="4">
        <v>1</v>
      </c>
      <c r="V995" s="5">
        <v>15069.98</v>
      </c>
      <c r="W995" s="58">
        <f t="shared" si="46"/>
        <v>6824.9929060480599</v>
      </c>
    </row>
    <row r="996" spans="1:23">
      <c r="A996" s="3" t="s">
        <v>17</v>
      </c>
      <c r="B996" s="3" t="s">
        <v>18</v>
      </c>
      <c r="C996" s="3" t="s">
        <v>19</v>
      </c>
      <c r="D996" s="3" t="s">
        <v>20</v>
      </c>
      <c r="E996" s="3" t="s">
        <v>21</v>
      </c>
      <c r="F996" s="70" t="s">
        <v>487</v>
      </c>
      <c r="G996" s="3" t="s">
        <v>46</v>
      </c>
      <c r="H996" s="58" t="str">
        <f t="shared" si="47"/>
        <v>380</v>
      </c>
      <c r="I996" s="59">
        <f>_xlfn.XLOOKUP(H996,'A6.2-Rate Base RCND Plant'!C:C,'A6.2-Rate Base RCND Plant'!F:F,"ERROR")</f>
        <v>0.41926855566498139</v>
      </c>
      <c r="J996" s="3" t="s">
        <v>23</v>
      </c>
      <c r="K996" s="3" t="s">
        <v>24</v>
      </c>
      <c r="L996" s="3" t="s">
        <v>25</v>
      </c>
      <c r="M996" s="4">
        <v>2026</v>
      </c>
      <c r="N996" s="5">
        <v>5047325.87</v>
      </c>
      <c r="O996" s="5"/>
      <c r="P996" s="5">
        <v>23051.13</v>
      </c>
      <c r="Q996" s="58">
        <f t="shared" si="45"/>
        <v>5024274.74</v>
      </c>
      <c r="R996" s="3" t="s">
        <v>47</v>
      </c>
      <c r="S996" s="4">
        <v>1036</v>
      </c>
      <c r="T996" s="4">
        <v>1036</v>
      </c>
      <c r="U996" s="4">
        <v>1</v>
      </c>
      <c r="V996" s="5">
        <v>5047325.87</v>
      </c>
      <c r="W996" s="58">
        <f t="shared" si="46"/>
        <v>2116185.0274853958</v>
      </c>
    </row>
    <row r="997" spans="1:23">
      <c r="A997" s="3" t="s">
        <v>17</v>
      </c>
      <c r="B997" s="3" t="s">
        <v>18</v>
      </c>
      <c r="C997" s="3" t="s">
        <v>19</v>
      </c>
      <c r="D997" s="3" t="s">
        <v>20</v>
      </c>
      <c r="E997" s="3" t="s">
        <v>21</v>
      </c>
      <c r="F997" s="70" t="s">
        <v>487</v>
      </c>
      <c r="G997" s="3" t="s">
        <v>44</v>
      </c>
      <c r="H997" s="58" t="str">
        <f t="shared" si="47"/>
        <v>382</v>
      </c>
      <c r="I997" s="59">
        <f>_xlfn.XLOOKUP(H997,'A6.2-Rate Base RCND Plant'!C:C,'A6.2-Rate Base RCND Plant'!F:F,"ERROR")</f>
        <v>4.068947554640568E-2</v>
      </c>
      <c r="J997" s="3" t="s">
        <v>23</v>
      </c>
      <c r="K997" s="3" t="s">
        <v>24</v>
      </c>
      <c r="L997" s="3" t="s">
        <v>25</v>
      </c>
      <c r="M997" s="4">
        <v>2026</v>
      </c>
      <c r="N997" s="5">
        <v>405084.79</v>
      </c>
      <c r="O997" s="5"/>
      <c r="P997" s="5">
        <v>3066.73</v>
      </c>
      <c r="Q997" s="58">
        <f t="shared" si="45"/>
        <v>402018.06</v>
      </c>
      <c r="R997" s="3" t="s">
        <v>45</v>
      </c>
      <c r="S997" s="4">
        <v>2076</v>
      </c>
      <c r="T997" s="4">
        <v>2076</v>
      </c>
      <c r="U997" s="4">
        <v>1</v>
      </c>
      <c r="V997" s="5">
        <v>405084.79</v>
      </c>
      <c r="W997" s="58">
        <f t="shared" si="46"/>
        <v>16482.687656925878</v>
      </c>
    </row>
    <row r="998" spans="1:23">
      <c r="A998" s="3" t="s">
        <v>17</v>
      </c>
      <c r="B998" s="3" t="s">
        <v>18</v>
      </c>
      <c r="C998" s="3" t="s">
        <v>19</v>
      </c>
      <c r="D998" s="3" t="s">
        <v>20</v>
      </c>
      <c r="E998" s="3" t="s">
        <v>106</v>
      </c>
      <c r="F998" s="70" t="s">
        <v>487</v>
      </c>
      <c r="G998" s="3" t="s">
        <v>63</v>
      </c>
      <c r="H998" s="58" t="str">
        <f t="shared" si="47"/>
        <v>383</v>
      </c>
      <c r="I998" s="59">
        <f>_xlfn.XLOOKUP(H998,'A6.2-Rate Base RCND Plant'!C:C,'A6.2-Rate Base RCND Plant'!F:F,"ERROR")</f>
        <v>0.50413956378429226</v>
      </c>
      <c r="J998" s="3" t="s">
        <v>23</v>
      </c>
      <c r="K998" s="3" t="s">
        <v>24</v>
      </c>
      <c r="L998" s="3" t="s">
        <v>25</v>
      </c>
      <c r="M998" s="4">
        <v>2026</v>
      </c>
      <c r="N998" s="5">
        <v>19874.53</v>
      </c>
      <c r="O998" s="5"/>
      <c r="P998" s="5">
        <v>139.97</v>
      </c>
      <c r="Q998" s="58">
        <f t="shared" si="45"/>
        <v>19734.559999999998</v>
      </c>
      <c r="R998" s="3" t="s">
        <v>64</v>
      </c>
      <c r="S998" s="4">
        <v>954</v>
      </c>
      <c r="T998" s="4">
        <v>954</v>
      </c>
      <c r="U998" s="4">
        <v>1</v>
      </c>
      <c r="V998" s="5">
        <v>19874.53</v>
      </c>
      <c r="W998" s="58">
        <f t="shared" si="46"/>
        <v>10019.53688461783</v>
      </c>
    </row>
    <row r="999" spans="1:23">
      <c r="A999" s="3" t="s">
        <v>17</v>
      </c>
      <c r="B999" s="3" t="s">
        <v>18</v>
      </c>
      <c r="C999" s="3" t="s">
        <v>19</v>
      </c>
      <c r="D999" s="3" t="s">
        <v>29</v>
      </c>
      <c r="E999" s="3" t="s">
        <v>21</v>
      </c>
      <c r="F999" s="70" t="s">
        <v>487</v>
      </c>
      <c r="G999" s="3" t="s">
        <v>70</v>
      </c>
      <c r="H999" s="58" t="str">
        <f t="shared" si="47"/>
        <v>391</v>
      </c>
      <c r="I999" s="59">
        <f>_xlfn.XLOOKUP(H999,'A6.2-Rate Base RCND Plant'!C:C,'A6.2-Rate Base RCND Plant'!F:F,"ERROR")</f>
        <v>0.55164661503469203</v>
      </c>
      <c r="J999" s="3" t="s">
        <v>112</v>
      </c>
      <c r="K999" s="3" t="s">
        <v>42</v>
      </c>
      <c r="L999" s="3" t="s">
        <v>91</v>
      </c>
      <c r="M999" s="4">
        <v>2025</v>
      </c>
      <c r="N999" s="5">
        <v>86633.36</v>
      </c>
      <c r="O999" s="5"/>
      <c r="P999" s="5">
        <v>9576.27</v>
      </c>
      <c r="Q999" s="58">
        <f t="shared" si="45"/>
        <v>77057.09</v>
      </c>
      <c r="R999" s="3" t="s">
        <v>36</v>
      </c>
      <c r="S999" s="4">
        <v>1</v>
      </c>
      <c r="T999" s="4">
        <v>1</v>
      </c>
      <c r="U999" s="4">
        <v>1</v>
      </c>
      <c r="V999" s="5">
        <v>86633.36</v>
      </c>
      <c r="W999" s="58">
        <f t="shared" si="46"/>
        <v>47790.999793081886</v>
      </c>
    </row>
    <row r="1000" spans="1:23">
      <c r="A1000" s="3" t="s">
        <v>17</v>
      </c>
      <c r="B1000" s="3" t="s">
        <v>18</v>
      </c>
      <c r="C1000" s="3" t="s">
        <v>19</v>
      </c>
      <c r="D1000" s="3" t="s">
        <v>29</v>
      </c>
      <c r="E1000" s="3" t="s">
        <v>21</v>
      </c>
      <c r="F1000" s="70" t="s">
        <v>487</v>
      </c>
      <c r="G1000" s="3" t="s">
        <v>70</v>
      </c>
      <c r="H1000" s="58" t="str">
        <f t="shared" si="47"/>
        <v>391</v>
      </c>
      <c r="I1000" s="59">
        <f>_xlfn.XLOOKUP(H1000,'A6.2-Rate Base RCND Plant'!C:C,'A6.2-Rate Base RCND Plant'!F:F,"ERROR")</f>
        <v>0.55164661503469203</v>
      </c>
      <c r="J1000" s="3" t="s">
        <v>112</v>
      </c>
      <c r="K1000" s="3" t="s">
        <v>37</v>
      </c>
      <c r="L1000" s="3" t="s">
        <v>38</v>
      </c>
      <c r="M1000" s="4">
        <v>2025</v>
      </c>
      <c r="N1000" s="5">
        <v>86633.39</v>
      </c>
      <c r="O1000" s="5"/>
      <c r="P1000" s="5">
        <v>18578.099999999999</v>
      </c>
      <c r="Q1000" s="58">
        <f t="shared" si="45"/>
        <v>68055.290000000008</v>
      </c>
      <c r="R1000" s="3" t="s">
        <v>36</v>
      </c>
      <c r="S1000" s="4">
        <v>1</v>
      </c>
      <c r="T1000" s="4">
        <v>1</v>
      </c>
      <c r="U1000" s="4">
        <v>1</v>
      </c>
      <c r="V1000" s="5">
        <v>86633.39</v>
      </c>
      <c r="W1000" s="58">
        <f t="shared" si="46"/>
        <v>47791.01634248034</v>
      </c>
    </row>
    <row r="1001" spans="1:23">
      <c r="A1001" s="3" t="s">
        <v>17</v>
      </c>
      <c r="B1001" s="3" t="s">
        <v>18</v>
      </c>
      <c r="C1001" s="3" t="s">
        <v>19</v>
      </c>
      <c r="D1001" s="3" t="s">
        <v>29</v>
      </c>
      <c r="E1001" s="3" t="s">
        <v>21</v>
      </c>
      <c r="F1001" s="70" t="s">
        <v>487</v>
      </c>
      <c r="G1001" s="3" t="s">
        <v>57</v>
      </c>
      <c r="H1001" s="58" t="str">
        <f t="shared" si="47"/>
        <v>396</v>
      </c>
      <c r="I1001" s="59">
        <f>_xlfn.XLOOKUP(H1001,'A6.2-Rate Base RCND Plant'!C:C,'A6.2-Rate Base RCND Plant'!F:F,"ERROR")</f>
        <v>0.54297473900690851</v>
      </c>
      <c r="J1001" s="3" t="s">
        <v>23</v>
      </c>
      <c r="K1001" s="3" t="s">
        <v>37</v>
      </c>
      <c r="L1001" s="3" t="s">
        <v>38</v>
      </c>
      <c r="M1001" s="4">
        <v>2026</v>
      </c>
      <c r="N1001" s="5">
        <v>162501.60999999999</v>
      </c>
      <c r="O1001" s="5"/>
      <c r="P1001" s="5">
        <v>2625.84</v>
      </c>
      <c r="Q1001" s="58">
        <f t="shared" si="45"/>
        <v>159875.76999999999</v>
      </c>
      <c r="R1001" s="3" t="s">
        <v>36</v>
      </c>
      <c r="S1001" s="4">
        <v>1</v>
      </c>
      <c r="T1001" s="4">
        <v>1</v>
      </c>
      <c r="U1001" s="4">
        <v>1</v>
      </c>
      <c r="V1001" s="5">
        <v>162501.60999999999</v>
      </c>
      <c r="W1001" s="58">
        <f t="shared" si="46"/>
        <v>88234.269277952422</v>
      </c>
    </row>
    <row r="1002" spans="1:23">
      <c r="A1002" s="3" t="s">
        <v>17</v>
      </c>
      <c r="B1002" s="3" t="s">
        <v>18</v>
      </c>
      <c r="C1002" s="3" t="s">
        <v>19</v>
      </c>
      <c r="D1002" s="3" t="s">
        <v>20</v>
      </c>
      <c r="E1002" s="3" t="s">
        <v>21</v>
      </c>
      <c r="F1002" s="70" t="s">
        <v>487</v>
      </c>
      <c r="G1002" s="3" t="s">
        <v>27</v>
      </c>
      <c r="H1002" s="58" t="str">
        <f t="shared" si="47"/>
        <v>381</v>
      </c>
      <c r="I1002" s="59">
        <f>_xlfn.XLOOKUP(H1002,'A6.2-Rate Base RCND Plant'!C:C,'A6.2-Rate Base RCND Plant'!F:F,"ERROR")</f>
        <v>0.1701755990530332</v>
      </c>
      <c r="J1002" s="3" t="s">
        <v>23</v>
      </c>
      <c r="K1002" s="3" t="s">
        <v>24</v>
      </c>
      <c r="L1002" s="3" t="s">
        <v>25</v>
      </c>
      <c r="M1002" s="4">
        <v>2014</v>
      </c>
      <c r="N1002" s="5">
        <v>861391.87</v>
      </c>
      <c r="O1002" s="5"/>
      <c r="P1002" s="5">
        <v>160878.70000000001</v>
      </c>
      <c r="Q1002" s="58">
        <f t="shared" si="45"/>
        <v>700513.16999999993</v>
      </c>
      <c r="R1002" s="3" t="s">
        <v>28</v>
      </c>
      <c r="S1002" s="4">
        <v>352</v>
      </c>
      <c r="T1002" s="4">
        <v>342</v>
      </c>
      <c r="U1002" s="4">
        <v>1.03</v>
      </c>
      <c r="V1002" s="5">
        <v>886578.77</v>
      </c>
      <c r="W1002" s="58">
        <f t="shared" si="46"/>
        <v>150874.07329245133</v>
      </c>
    </row>
    <row r="1003" spans="1:23">
      <c r="A1003" s="3" t="s">
        <v>17</v>
      </c>
      <c r="B1003" s="3" t="s">
        <v>18</v>
      </c>
      <c r="C1003" s="3" t="s">
        <v>19</v>
      </c>
      <c r="D1003" s="3" t="s">
        <v>29</v>
      </c>
      <c r="E1003" s="3" t="s">
        <v>21</v>
      </c>
      <c r="F1003" s="70" t="s">
        <v>487</v>
      </c>
      <c r="G1003" s="3" t="s">
        <v>30</v>
      </c>
      <c r="H1003" s="58" t="str">
        <f t="shared" si="47"/>
        <v>390</v>
      </c>
      <c r="I1003" s="59">
        <f>_xlfn.XLOOKUP(H1003,'A6.2-Rate Base RCND Plant'!C:C,'A6.2-Rate Base RCND Plant'!F:F,"ERROR")</f>
        <v>0.24904501540006124</v>
      </c>
      <c r="J1003" s="3" t="s">
        <v>23</v>
      </c>
      <c r="K1003" s="3" t="s">
        <v>42</v>
      </c>
      <c r="L1003" s="3" t="s">
        <v>43</v>
      </c>
      <c r="M1003" s="4">
        <v>2013</v>
      </c>
      <c r="N1003" s="5">
        <v>20808.03</v>
      </c>
      <c r="O1003" s="5"/>
      <c r="P1003" s="5">
        <v>15837.63</v>
      </c>
      <c r="Q1003" s="58">
        <f t="shared" si="45"/>
        <v>4970.3999999999996</v>
      </c>
      <c r="R1003" s="3" t="s">
        <v>33</v>
      </c>
      <c r="S1003" s="4">
        <v>675</v>
      </c>
      <c r="T1003" s="4">
        <v>449</v>
      </c>
      <c r="U1003" s="4">
        <v>1.5</v>
      </c>
      <c r="V1003" s="5">
        <v>31281.56</v>
      </c>
      <c r="W1003" s="58">
        <f t="shared" si="46"/>
        <v>7790.5165919379397</v>
      </c>
    </row>
    <row r="1004" spans="1:23">
      <c r="A1004" s="3" t="s">
        <v>17</v>
      </c>
      <c r="B1004" s="3" t="s">
        <v>18</v>
      </c>
      <c r="C1004" s="3" t="s">
        <v>19</v>
      </c>
      <c r="D1004" s="3" t="s">
        <v>29</v>
      </c>
      <c r="E1004" s="3" t="s">
        <v>21</v>
      </c>
      <c r="F1004" s="70" t="s">
        <v>487</v>
      </c>
      <c r="G1004" s="3" t="s">
        <v>41</v>
      </c>
      <c r="H1004" s="58" t="str">
        <f t="shared" si="47"/>
        <v>397</v>
      </c>
      <c r="I1004" s="59">
        <f>_xlfn.XLOOKUP(H1004,'A6.2-Rate Base RCND Plant'!C:C,'A6.2-Rate Base RCND Plant'!F:F,"ERROR")</f>
        <v>0.45288665983949944</v>
      </c>
      <c r="J1004" s="3" t="s">
        <v>23</v>
      </c>
      <c r="K1004" s="3" t="s">
        <v>42</v>
      </c>
      <c r="L1004" s="3" t="s">
        <v>43</v>
      </c>
      <c r="M1004" s="4">
        <v>2014</v>
      </c>
      <c r="N1004" s="5">
        <v>11257.54</v>
      </c>
      <c r="O1004" s="5"/>
      <c r="P1004" s="5">
        <v>9531.7900000000009</v>
      </c>
      <c r="Q1004" s="58">
        <f t="shared" si="45"/>
        <v>1725.75</v>
      </c>
      <c r="R1004" s="3" t="s">
        <v>36</v>
      </c>
      <c r="S1004" s="4">
        <v>1</v>
      </c>
      <c r="T1004" s="4">
        <v>1</v>
      </c>
      <c r="U1004" s="4">
        <v>1</v>
      </c>
      <c r="V1004" s="5">
        <v>11257.54</v>
      </c>
      <c r="W1004" s="58">
        <f t="shared" si="46"/>
        <v>5098.389688609559</v>
      </c>
    </row>
    <row r="1005" spans="1:23">
      <c r="A1005" s="3" t="s">
        <v>17</v>
      </c>
      <c r="B1005" s="3" t="s">
        <v>18</v>
      </c>
      <c r="C1005" s="3" t="s">
        <v>19</v>
      </c>
      <c r="D1005" s="3" t="s">
        <v>20</v>
      </c>
      <c r="E1005" s="3" t="s">
        <v>21</v>
      </c>
      <c r="F1005" s="70" t="s">
        <v>487</v>
      </c>
      <c r="G1005" s="3" t="s">
        <v>44</v>
      </c>
      <c r="H1005" s="58" t="str">
        <f t="shared" si="47"/>
        <v>382</v>
      </c>
      <c r="I1005" s="59">
        <f>_xlfn.XLOOKUP(H1005,'A6.2-Rate Base RCND Plant'!C:C,'A6.2-Rate Base RCND Plant'!F:F,"ERROR")</f>
        <v>4.068947554640568E-2</v>
      </c>
      <c r="J1005" s="3" t="s">
        <v>23</v>
      </c>
      <c r="K1005" s="3" t="s">
        <v>24</v>
      </c>
      <c r="L1005" s="3" t="s">
        <v>25</v>
      </c>
      <c r="M1005" s="4">
        <v>2011</v>
      </c>
      <c r="N1005" s="5">
        <v>421533.47</v>
      </c>
      <c r="O1005" s="5"/>
      <c r="P1005" s="5">
        <v>18745.03</v>
      </c>
      <c r="Q1005" s="58">
        <f t="shared" si="45"/>
        <v>402788.43999999994</v>
      </c>
      <c r="R1005" s="3" t="s">
        <v>45</v>
      </c>
      <c r="S1005" s="4">
        <v>2076</v>
      </c>
      <c r="T1005" s="4">
        <v>825</v>
      </c>
      <c r="U1005" s="4">
        <v>2.52</v>
      </c>
      <c r="V1005" s="5">
        <v>1060731.5</v>
      </c>
      <c r="W1005" s="58">
        <f t="shared" si="46"/>
        <v>43160.608430552216</v>
      </c>
    </row>
    <row r="1006" spans="1:23">
      <c r="A1006" s="3" t="s">
        <v>17</v>
      </c>
      <c r="B1006" s="3" t="s">
        <v>18</v>
      </c>
      <c r="C1006" s="3" t="s">
        <v>19</v>
      </c>
      <c r="D1006" s="3" t="s">
        <v>20</v>
      </c>
      <c r="E1006" s="3" t="s">
        <v>21</v>
      </c>
      <c r="F1006" s="70" t="s">
        <v>487</v>
      </c>
      <c r="G1006" s="3" t="s">
        <v>55</v>
      </c>
      <c r="H1006" s="58" t="str">
        <f t="shared" si="47"/>
        <v>379</v>
      </c>
      <c r="I1006" s="59">
        <f>_xlfn.XLOOKUP(H1006,'A6.2-Rate Base RCND Plant'!C:C,'A6.2-Rate Base RCND Plant'!F:F,"ERROR")</f>
        <v>0.3380707986361931</v>
      </c>
      <c r="J1006" s="3" t="s">
        <v>23</v>
      </c>
      <c r="K1006" s="3" t="s">
        <v>24</v>
      </c>
      <c r="L1006" s="3" t="s">
        <v>25</v>
      </c>
      <c r="M1006" s="4">
        <v>2010</v>
      </c>
      <c r="N1006" s="5">
        <v>351535.29</v>
      </c>
      <c r="O1006" s="5"/>
      <c r="P1006" s="5">
        <v>98014.33</v>
      </c>
      <c r="Q1006" s="58">
        <f t="shared" si="45"/>
        <v>253520.95999999996</v>
      </c>
      <c r="R1006" s="3" t="s">
        <v>56</v>
      </c>
      <c r="S1006" s="4">
        <v>1223</v>
      </c>
      <c r="T1006" s="4">
        <v>533</v>
      </c>
      <c r="U1006" s="4">
        <v>2.29</v>
      </c>
      <c r="V1006" s="5">
        <v>806618.5</v>
      </c>
      <c r="W1006" s="58">
        <f t="shared" si="46"/>
        <v>272694.16048972815</v>
      </c>
    </row>
    <row r="1007" spans="1:23">
      <c r="A1007" s="3" t="s">
        <v>17</v>
      </c>
      <c r="B1007" s="3" t="s">
        <v>18</v>
      </c>
      <c r="C1007" s="3" t="s">
        <v>19</v>
      </c>
      <c r="D1007" s="3" t="s">
        <v>29</v>
      </c>
      <c r="E1007" s="3" t="s">
        <v>21</v>
      </c>
      <c r="F1007" s="70" t="s">
        <v>487</v>
      </c>
      <c r="G1007" s="3" t="s">
        <v>30</v>
      </c>
      <c r="H1007" s="58" t="str">
        <f t="shared" si="47"/>
        <v>390</v>
      </c>
      <c r="I1007" s="59">
        <f>_xlfn.XLOOKUP(H1007,'A6.2-Rate Base RCND Plant'!C:C,'A6.2-Rate Base RCND Plant'!F:F,"ERROR")</f>
        <v>0.24904501540006124</v>
      </c>
      <c r="J1007" s="3" t="s">
        <v>23</v>
      </c>
      <c r="K1007" s="3" t="s">
        <v>37</v>
      </c>
      <c r="L1007" s="3" t="s">
        <v>38</v>
      </c>
      <c r="M1007" s="4">
        <v>2012</v>
      </c>
      <c r="N1007" s="5">
        <v>75052.350000000006</v>
      </c>
      <c r="O1007" s="5"/>
      <c r="P1007" s="5">
        <v>75052.350000000006</v>
      </c>
      <c r="Q1007" s="58">
        <f t="shared" si="45"/>
        <v>0</v>
      </c>
      <c r="R1007" s="3" t="s">
        <v>33</v>
      </c>
      <c r="S1007" s="4">
        <v>675</v>
      </c>
      <c r="T1007" s="4">
        <v>446</v>
      </c>
      <c r="U1007" s="4">
        <v>1.51</v>
      </c>
      <c r="V1007" s="5">
        <v>113588.2</v>
      </c>
      <c r="W1007" s="58">
        <f t="shared" si="46"/>
        <v>28288.575018265237</v>
      </c>
    </row>
    <row r="1008" spans="1:23">
      <c r="A1008" s="3" t="s">
        <v>17</v>
      </c>
      <c r="B1008" s="3" t="s">
        <v>18</v>
      </c>
      <c r="C1008" s="3" t="s">
        <v>19</v>
      </c>
      <c r="D1008" s="3" t="s">
        <v>29</v>
      </c>
      <c r="E1008" s="3" t="s">
        <v>21</v>
      </c>
      <c r="F1008" s="70" t="s">
        <v>487</v>
      </c>
      <c r="G1008" s="3" t="s">
        <v>41</v>
      </c>
      <c r="H1008" s="58" t="str">
        <f t="shared" si="47"/>
        <v>397</v>
      </c>
      <c r="I1008" s="59">
        <f>_xlfn.XLOOKUP(H1008,'A6.2-Rate Base RCND Plant'!C:C,'A6.2-Rate Base RCND Plant'!F:F,"ERROR")</f>
        <v>0.45288665983949944</v>
      </c>
      <c r="J1008" s="3" t="s">
        <v>23</v>
      </c>
      <c r="K1008" s="3" t="s">
        <v>42</v>
      </c>
      <c r="L1008" s="3" t="s">
        <v>43</v>
      </c>
      <c r="M1008" s="4">
        <v>2011</v>
      </c>
      <c r="N1008" s="5">
        <v>86576.69</v>
      </c>
      <c r="O1008" s="5"/>
      <c r="P1008" s="5">
        <v>85642.84</v>
      </c>
      <c r="Q1008" s="58">
        <f t="shared" si="45"/>
        <v>933.85000000000582</v>
      </c>
      <c r="R1008" s="3" t="s">
        <v>36</v>
      </c>
      <c r="S1008" s="4">
        <v>1</v>
      </c>
      <c r="T1008" s="4">
        <v>1</v>
      </c>
      <c r="U1008" s="4">
        <v>1</v>
      </c>
      <c r="V1008" s="5">
        <v>86576.69</v>
      </c>
      <c r="W1008" s="58">
        <f t="shared" si="46"/>
        <v>39209.427954059793</v>
      </c>
    </row>
    <row r="1009" spans="1:23">
      <c r="A1009" s="3" t="s">
        <v>17</v>
      </c>
      <c r="B1009" s="3" t="s">
        <v>18</v>
      </c>
      <c r="C1009" s="3" t="s">
        <v>19</v>
      </c>
      <c r="D1009" s="3" t="s">
        <v>20</v>
      </c>
      <c r="E1009" s="3" t="s">
        <v>21</v>
      </c>
      <c r="F1009" s="70" t="s">
        <v>487</v>
      </c>
      <c r="G1009" s="3" t="s">
        <v>48</v>
      </c>
      <c r="H1009" s="58" t="str">
        <f t="shared" si="47"/>
        <v>387</v>
      </c>
      <c r="I1009" s="59">
        <f>_xlfn.XLOOKUP(H1009,'A6.2-Rate Base RCND Plant'!C:C,'A6.2-Rate Base RCND Plant'!F:F,"ERROR")</f>
        <v>0.71279521796502854</v>
      </c>
      <c r="J1009" s="3" t="s">
        <v>23</v>
      </c>
      <c r="K1009" s="3" t="s">
        <v>24</v>
      </c>
      <c r="L1009" s="3" t="s">
        <v>25</v>
      </c>
      <c r="M1009" s="4">
        <v>2009</v>
      </c>
      <c r="N1009" s="5">
        <v>242345.48</v>
      </c>
      <c r="O1009" s="5"/>
      <c r="P1009" s="5">
        <v>134751.34</v>
      </c>
      <c r="Q1009" s="58">
        <f t="shared" si="45"/>
        <v>107594.14000000001</v>
      </c>
      <c r="R1009" s="3" t="s">
        <v>36</v>
      </c>
      <c r="S1009" s="4">
        <v>1</v>
      </c>
      <c r="T1009" s="4">
        <v>1</v>
      </c>
      <c r="U1009" s="4">
        <v>1</v>
      </c>
      <c r="V1009" s="5">
        <v>242345.48</v>
      </c>
      <c r="W1009" s="58">
        <f t="shared" si="46"/>
        <v>172742.69923943948</v>
      </c>
    </row>
    <row r="1010" spans="1:23">
      <c r="A1010" s="3" t="s">
        <v>17</v>
      </c>
      <c r="B1010" s="3" t="s">
        <v>18</v>
      </c>
      <c r="C1010" s="3" t="s">
        <v>19</v>
      </c>
      <c r="D1010" s="3" t="s">
        <v>20</v>
      </c>
      <c r="E1010" s="3" t="s">
        <v>21</v>
      </c>
      <c r="F1010" s="70" t="s">
        <v>487</v>
      </c>
      <c r="G1010" s="3" t="s">
        <v>80</v>
      </c>
      <c r="H1010" s="58" t="str">
        <f t="shared" si="47"/>
        <v>385</v>
      </c>
      <c r="I1010" s="59">
        <f>_xlfn.XLOOKUP(H1010,'A6.2-Rate Base RCND Plant'!C:C,'A6.2-Rate Base RCND Plant'!F:F,"ERROR")</f>
        <v>0.39278890683516676</v>
      </c>
      <c r="J1010" s="3" t="s">
        <v>23</v>
      </c>
      <c r="K1010" s="3" t="s">
        <v>24</v>
      </c>
      <c r="L1010" s="3" t="s">
        <v>25</v>
      </c>
      <c r="M1010" s="4">
        <v>2007</v>
      </c>
      <c r="N1010" s="5">
        <v>95484.64</v>
      </c>
      <c r="O1010" s="5"/>
      <c r="P1010" s="5">
        <v>54588.99</v>
      </c>
      <c r="Q1010" s="58">
        <f t="shared" si="45"/>
        <v>40895.65</v>
      </c>
      <c r="R1010" s="3" t="s">
        <v>36</v>
      </c>
      <c r="S1010" s="4">
        <v>1</v>
      </c>
      <c r="T1010" s="4">
        <v>1</v>
      </c>
      <c r="U1010" s="4">
        <v>1</v>
      </c>
      <c r="V1010" s="5">
        <v>95484.64</v>
      </c>
      <c r="W1010" s="58">
        <f t="shared" si="46"/>
        <v>37505.307365149434</v>
      </c>
    </row>
    <row r="1011" spans="1:23">
      <c r="A1011" s="3" t="s">
        <v>17</v>
      </c>
      <c r="B1011" s="3" t="s">
        <v>18</v>
      </c>
      <c r="C1011" s="3" t="s">
        <v>19</v>
      </c>
      <c r="D1011" s="3" t="s">
        <v>29</v>
      </c>
      <c r="E1011" s="3" t="s">
        <v>21</v>
      </c>
      <c r="F1011" s="70" t="s">
        <v>487</v>
      </c>
      <c r="G1011" s="3" t="s">
        <v>30</v>
      </c>
      <c r="H1011" s="58" t="str">
        <f t="shared" si="47"/>
        <v>390</v>
      </c>
      <c r="I1011" s="59">
        <f>_xlfn.XLOOKUP(H1011,'A6.2-Rate Base RCND Plant'!C:C,'A6.2-Rate Base RCND Plant'!F:F,"ERROR")</f>
        <v>0.24904501540006124</v>
      </c>
      <c r="J1011" s="3" t="s">
        <v>23</v>
      </c>
      <c r="K1011" s="3" t="s">
        <v>42</v>
      </c>
      <c r="L1011" s="3" t="s">
        <v>91</v>
      </c>
      <c r="M1011" s="4">
        <v>2011</v>
      </c>
      <c r="N1011" s="5">
        <v>6158.55</v>
      </c>
      <c r="O1011" s="5"/>
      <c r="P1011" s="5">
        <v>2509.25</v>
      </c>
      <c r="Q1011" s="58">
        <f t="shared" si="45"/>
        <v>3649.3</v>
      </c>
      <c r="R1011" s="3" t="s">
        <v>33</v>
      </c>
      <c r="S1011" s="4">
        <v>675</v>
      </c>
      <c r="T1011" s="4">
        <v>435</v>
      </c>
      <c r="U1011" s="4">
        <v>1.55</v>
      </c>
      <c r="V1011" s="5">
        <v>9556.3700000000008</v>
      </c>
      <c r="W1011" s="58">
        <f t="shared" si="46"/>
        <v>2379.9663138186834</v>
      </c>
    </row>
    <row r="1012" spans="1:23">
      <c r="A1012" s="3" t="s">
        <v>17</v>
      </c>
      <c r="B1012" s="3" t="s">
        <v>18</v>
      </c>
      <c r="C1012" s="3" t="s">
        <v>19</v>
      </c>
      <c r="D1012" s="3" t="s">
        <v>29</v>
      </c>
      <c r="E1012" s="3" t="s">
        <v>21</v>
      </c>
      <c r="F1012" s="70" t="s">
        <v>487</v>
      </c>
      <c r="G1012" s="3" t="s">
        <v>34</v>
      </c>
      <c r="H1012" s="58" t="str">
        <f t="shared" si="47"/>
        <v>392</v>
      </c>
      <c r="I1012" s="59">
        <f>_xlfn.XLOOKUP(H1012,'A6.2-Rate Base RCND Plant'!C:C,'A6.2-Rate Base RCND Plant'!F:F,"ERROR")</f>
        <v>0.43183290679129122</v>
      </c>
      <c r="J1012" s="3" t="s">
        <v>54</v>
      </c>
      <c r="K1012" s="3" t="s">
        <v>24</v>
      </c>
      <c r="L1012" s="3" t="s">
        <v>25</v>
      </c>
      <c r="M1012" s="4">
        <v>2014</v>
      </c>
      <c r="N1012" s="5">
        <v>193017.67</v>
      </c>
      <c r="O1012" s="5"/>
      <c r="P1012" s="5">
        <v>193017.67</v>
      </c>
      <c r="Q1012" s="58">
        <f t="shared" si="45"/>
        <v>0</v>
      </c>
      <c r="R1012" s="3" t="s">
        <v>36</v>
      </c>
      <c r="S1012" s="4">
        <v>1</v>
      </c>
      <c r="T1012" s="4">
        <v>1</v>
      </c>
      <c r="U1012" s="4">
        <v>1</v>
      </c>
      <c r="V1012" s="5">
        <v>193017.67</v>
      </c>
      <c r="W1012" s="58">
        <f t="shared" si="46"/>
        <v>83351.381498182207</v>
      </c>
    </row>
    <row r="1013" spans="1:23">
      <c r="A1013" s="3" t="s">
        <v>17</v>
      </c>
      <c r="B1013" s="3" t="s">
        <v>18</v>
      </c>
      <c r="C1013" s="3" t="s">
        <v>19</v>
      </c>
      <c r="D1013" s="3" t="s">
        <v>29</v>
      </c>
      <c r="E1013" s="3" t="s">
        <v>21</v>
      </c>
      <c r="F1013" s="70" t="s">
        <v>487</v>
      </c>
      <c r="G1013" s="3" t="s">
        <v>41</v>
      </c>
      <c r="H1013" s="58" t="str">
        <f t="shared" si="47"/>
        <v>397</v>
      </c>
      <c r="I1013" s="59">
        <f>_xlfn.XLOOKUP(H1013,'A6.2-Rate Base RCND Plant'!C:C,'A6.2-Rate Base RCND Plant'!F:F,"ERROR")</f>
        <v>0.45288665983949944</v>
      </c>
      <c r="J1013" s="3" t="s">
        <v>23</v>
      </c>
      <c r="K1013" s="3" t="s">
        <v>49</v>
      </c>
      <c r="L1013" s="3" t="s">
        <v>50</v>
      </c>
      <c r="M1013" s="4">
        <v>2014</v>
      </c>
      <c r="N1013" s="5">
        <v>73932.429999999993</v>
      </c>
      <c r="O1013" s="5"/>
      <c r="P1013" s="5">
        <v>50169.72</v>
      </c>
      <c r="Q1013" s="58">
        <f t="shared" si="45"/>
        <v>23762.709999999992</v>
      </c>
      <c r="R1013" s="3" t="s">
        <v>36</v>
      </c>
      <c r="S1013" s="4">
        <v>1</v>
      </c>
      <c r="T1013" s="4">
        <v>1</v>
      </c>
      <c r="U1013" s="4">
        <v>1</v>
      </c>
      <c r="V1013" s="5">
        <v>73932.429999999993</v>
      </c>
      <c r="W1013" s="58">
        <f t="shared" si="46"/>
        <v>33483.011276517602</v>
      </c>
    </row>
    <row r="1014" spans="1:23">
      <c r="A1014" s="3" t="s">
        <v>17</v>
      </c>
      <c r="B1014" s="3" t="s">
        <v>18</v>
      </c>
      <c r="C1014" s="3" t="s">
        <v>19</v>
      </c>
      <c r="D1014" s="3" t="s">
        <v>20</v>
      </c>
      <c r="E1014" s="3" t="s">
        <v>21</v>
      </c>
      <c r="F1014" s="70" t="s">
        <v>487</v>
      </c>
      <c r="G1014" s="3" t="s">
        <v>61</v>
      </c>
      <c r="H1014" s="58" t="str">
        <f t="shared" si="47"/>
        <v>376</v>
      </c>
      <c r="I1014" s="59">
        <f>_xlfn.XLOOKUP(H1014,'A6.2-Rate Base RCND Plant'!C:C,'A6.2-Rate Base RCND Plant'!F:F,"ERROR")</f>
        <v>0.40359779215499247</v>
      </c>
      <c r="J1014" s="3" t="s">
        <v>23</v>
      </c>
      <c r="K1014" s="3" t="s">
        <v>24</v>
      </c>
      <c r="L1014" s="3" t="s">
        <v>25</v>
      </c>
      <c r="M1014" s="4">
        <v>1965</v>
      </c>
      <c r="N1014" s="5">
        <v>198403.16</v>
      </c>
      <c r="O1014" s="5"/>
      <c r="P1014" s="5">
        <v>193533.85</v>
      </c>
      <c r="Q1014" s="58">
        <f t="shared" si="45"/>
        <v>4869.3099999999977</v>
      </c>
      <c r="R1014" s="3" t="s">
        <v>62</v>
      </c>
      <c r="S1014" s="4">
        <v>1688</v>
      </c>
      <c r="T1014" s="4">
        <v>86</v>
      </c>
      <c r="U1014" s="4">
        <v>19.63</v>
      </c>
      <c r="V1014" s="5">
        <v>3894238.77</v>
      </c>
      <c r="W1014" s="58">
        <f t="shared" si="46"/>
        <v>1571706.1696963736</v>
      </c>
    </row>
    <row r="1015" spans="1:23">
      <c r="A1015" s="3" t="s">
        <v>17</v>
      </c>
      <c r="B1015" s="3" t="s">
        <v>18</v>
      </c>
      <c r="C1015" s="3" t="s">
        <v>19</v>
      </c>
      <c r="D1015" s="3" t="s">
        <v>20</v>
      </c>
      <c r="E1015" s="3" t="s">
        <v>21</v>
      </c>
      <c r="F1015" s="70" t="s">
        <v>487</v>
      </c>
      <c r="G1015" s="3" t="s">
        <v>61</v>
      </c>
      <c r="H1015" s="58" t="str">
        <f t="shared" si="47"/>
        <v>376</v>
      </c>
      <c r="I1015" s="59">
        <f>_xlfn.XLOOKUP(H1015,'A6.2-Rate Base RCND Plant'!C:C,'A6.2-Rate Base RCND Plant'!F:F,"ERROR")</f>
        <v>0.40359779215499247</v>
      </c>
      <c r="J1015" s="3" t="s">
        <v>23</v>
      </c>
      <c r="K1015" s="3" t="s">
        <v>24</v>
      </c>
      <c r="L1015" s="3" t="s">
        <v>25</v>
      </c>
      <c r="M1015" s="4">
        <v>1999</v>
      </c>
      <c r="N1015" s="5">
        <v>47072890.210000001</v>
      </c>
      <c r="O1015" s="5"/>
      <c r="P1015" s="5">
        <v>28100007.390000001</v>
      </c>
      <c r="Q1015" s="58">
        <f t="shared" si="45"/>
        <v>18972882.82</v>
      </c>
      <c r="R1015" s="3" t="s">
        <v>62</v>
      </c>
      <c r="S1015" s="4">
        <v>1688</v>
      </c>
      <c r="T1015" s="4">
        <v>303</v>
      </c>
      <c r="U1015" s="4">
        <v>5.57</v>
      </c>
      <c r="V1015" s="5">
        <v>262241051.72999999</v>
      </c>
      <c r="W1015" s="58">
        <f t="shared" si="46"/>
        <v>105839909.49063116</v>
      </c>
    </row>
    <row r="1016" spans="1:23">
      <c r="A1016" s="3" t="s">
        <v>17</v>
      </c>
      <c r="B1016" s="3" t="s">
        <v>18</v>
      </c>
      <c r="C1016" s="3" t="s">
        <v>19</v>
      </c>
      <c r="D1016" s="3" t="s">
        <v>20</v>
      </c>
      <c r="E1016" s="3" t="s">
        <v>21</v>
      </c>
      <c r="F1016" s="70" t="s">
        <v>487</v>
      </c>
      <c r="G1016" s="3" t="s">
        <v>55</v>
      </c>
      <c r="H1016" s="58" t="str">
        <f t="shared" si="47"/>
        <v>379</v>
      </c>
      <c r="I1016" s="59">
        <f>_xlfn.XLOOKUP(H1016,'A6.2-Rate Base RCND Plant'!C:C,'A6.2-Rate Base RCND Plant'!F:F,"ERROR")</f>
        <v>0.3380707986361931</v>
      </c>
      <c r="J1016" s="3" t="s">
        <v>23</v>
      </c>
      <c r="K1016" s="3" t="s">
        <v>24</v>
      </c>
      <c r="L1016" s="3" t="s">
        <v>25</v>
      </c>
      <c r="M1016" s="4">
        <v>2001</v>
      </c>
      <c r="N1016" s="5">
        <v>75147.789999999994</v>
      </c>
      <c r="O1016" s="5"/>
      <c r="P1016" s="5">
        <v>31632.54</v>
      </c>
      <c r="Q1016" s="58">
        <f t="shared" si="45"/>
        <v>43515.249999999993</v>
      </c>
      <c r="R1016" s="3" t="s">
        <v>56</v>
      </c>
      <c r="S1016" s="4">
        <v>1223</v>
      </c>
      <c r="T1016" s="4">
        <v>354</v>
      </c>
      <c r="U1016" s="4">
        <v>3.45</v>
      </c>
      <c r="V1016" s="5">
        <v>259620.75</v>
      </c>
      <c r="W1016" s="58">
        <f t="shared" si="46"/>
        <v>87770.194295027424</v>
      </c>
    </row>
    <row r="1017" spans="1:23">
      <c r="A1017" s="3" t="s">
        <v>17</v>
      </c>
      <c r="B1017" s="3" t="s">
        <v>18</v>
      </c>
      <c r="C1017" s="3" t="s">
        <v>19</v>
      </c>
      <c r="D1017" s="3" t="s">
        <v>20</v>
      </c>
      <c r="E1017" s="3" t="s">
        <v>21</v>
      </c>
      <c r="F1017" s="70" t="s">
        <v>487</v>
      </c>
      <c r="G1017" s="3" t="s">
        <v>46</v>
      </c>
      <c r="H1017" s="58" t="str">
        <f t="shared" si="47"/>
        <v>380</v>
      </c>
      <c r="I1017" s="59">
        <f>_xlfn.XLOOKUP(H1017,'A6.2-Rate Base RCND Plant'!C:C,'A6.2-Rate Base RCND Plant'!F:F,"ERROR")</f>
        <v>0.41926855566498139</v>
      </c>
      <c r="J1017" s="3" t="s">
        <v>23</v>
      </c>
      <c r="K1017" s="3" t="s">
        <v>24</v>
      </c>
      <c r="L1017" s="3" t="s">
        <v>25</v>
      </c>
      <c r="M1017" s="4">
        <v>1983</v>
      </c>
      <c r="N1017" s="5">
        <v>159380.23000000001</v>
      </c>
      <c r="O1017" s="5"/>
      <c r="P1017" s="5">
        <v>157723.79</v>
      </c>
      <c r="Q1017" s="58">
        <f t="shared" si="45"/>
        <v>1656.4400000000023</v>
      </c>
      <c r="R1017" s="3" t="s">
        <v>47</v>
      </c>
      <c r="S1017" s="4">
        <v>1036</v>
      </c>
      <c r="T1017" s="4">
        <v>232</v>
      </c>
      <c r="U1017" s="4">
        <v>4.47</v>
      </c>
      <c r="V1017" s="5">
        <v>711715.16</v>
      </c>
      <c r="W1017" s="58">
        <f t="shared" si="46"/>
        <v>298399.78717807116</v>
      </c>
    </row>
    <row r="1018" spans="1:23">
      <c r="A1018" s="3" t="s">
        <v>17</v>
      </c>
      <c r="B1018" s="3" t="s">
        <v>18</v>
      </c>
      <c r="C1018" s="3" t="s">
        <v>19</v>
      </c>
      <c r="D1018" s="3" t="s">
        <v>20</v>
      </c>
      <c r="E1018" s="3" t="s">
        <v>21</v>
      </c>
      <c r="F1018" s="70" t="s">
        <v>487</v>
      </c>
      <c r="G1018" s="3" t="s">
        <v>46</v>
      </c>
      <c r="H1018" s="58" t="str">
        <f t="shared" si="47"/>
        <v>380</v>
      </c>
      <c r="I1018" s="59">
        <f>_xlfn.XLOOKUP(H1018,'A6.2-Rate Base RCND Plant'!C:C,'A6.2-Rate Base RCND Plant'!F:F,"ERROR")</f>
        <v>0.41926855566498139</v>
      </c>
      <c r="J1018" s="3" t="s">
        <v>23</v>
      </c>
      <c r="K1018" s="3" t="s">
        <v>24</v>
      </c>
      <c r="L1018" s="3" t="s">
        <v>25</v>
      </c>
      <c r="M1018" s="4">
        <v>2000</v>
      </c>
      <c r="N1018" s="5">
        <v>2401747.6</v>
      </c>
      <c r="O1018" s="5"/>
      <c r="P1018" s="5">
        <v>1963174</v>
      </c>
      <c r="Q1018" s="58">
        <f t="shared" si="45"/>
        <v>438573.60000000009</v>
      </c>
      <c r="R1018" s="3" t="s">
        <v>47</v>
      </c>
      <c r="S1018" s="4">
        <v>1036</v>
      </c>
      <c r="T1018" s="4">
        <v>321</v>
      </c>
      <c r="U1018" s="4">
        <v>3.23</v>
      </c>
      <c r="V1018" s="5">
        <v>7751434.6200000001</v>
      </c>
      <c r="W1018" s="58">
        <f t="shared" si="46"/>
        <v>3249932.7974589341</v>
      </c>
    </row>
    <row r="1019" spans="1:23">
      <c r="A1019" s="3" t="s">
        <v>17</v>
      </c>
      <c r="B1019" s="3" t="s">
        <v>18</v>
      </c>
      <c r="C1019" s="3" t="s">
        <v>19</v>
      </c>
      <c r="D1019" s="3" t="s">
        <v>20</v>
      </c>
      <c r="E1019" s="3" t="s">
        <v>21</v>
      </c>
      <c r="F1019" s="70" t="s">
        <v>487</v>
      </c>
      <c r="G1019" s="3" t="s">
        <v>46</v>
      </c>
      <c r="H1019" s="58" t="str">
        <f t="shared" si="47"/>
        <v>380</v>
      </c>
      <c r="I1019" s="59">
        <f>_xlfn.XLOOKUP(H1019,'A6.2-Rate Base RCND Plant'!C:C,'A6.2-Rate Base RCND Plant'!F:F,"ERROR")</f>
        <v>0.41926855566498139</v>
      </c>
      <c r="J1019" s="3" t="s">
        <v>23</v>
      </c>
      <c r="K1019" s="3" t="s">
        <v>24</v>
      </c>
      <c r="L1019" s="3" t="s">
        <v>25</v>
      </c>
      <c r="M1019" s="4">
        <v>1989</v>
      </c>
      <c r="N1019" s="5">
        <v>567547.49</v>
      </c>
      <c r="O1019" s="5"/>
      <c r="P1019" s="5">
        <v>548426.1</v>
      </c>
      <c r="Q1019" s="58">
        <f t="shared" si="45"/>
        <v>19121.390000000014</v>
      </c>
      <c r="R1019" s="3" t="s">
        <v>47</v>
      </c>
      <c r="S1019" s="4">
        <v>1036</v>
      </c>
      <c r="T1019" s="4">
        <v>251</v>
      </c>
      <c r="U1019" s="4">
        <v>4.13</v>
      </c>
      <c r="V1019" s="5">
        <v>2342546.61</v>
      </c>
      <c r="W1019" s="58">
        <f t="shared" si="46"/>
        <v>982156.13375259843</v>
      </c>
    </row>
    <row r="1020" spans="1:23">
      <c r="A1020" s="3" t="s">
        <v>17</v>
      </c>
      <c r="B1020" s="3" t="s">
        <v>18</v>
      </c>
      <c r="C1020" s="3" t="s">
        <v>19</v>
      </c>
      <c r="D1020" s="3" t="s">
        <v>20</v>
      </c>
      <c r="E1020" s="3" t="s">
        <v>21</v>
      </c>
      <c r="F1020" s="70" t="s">
        <v>487</v>
      </c>
      <c r="G1020" s="3" t="s">
        <v>46</v>
      </c>
      <c r="H1020" s="58" t="str">
        <f t="shared" si="47"/>
        <v>380</v>
      </c>
      <c r="I1020" s="59">
        <f>_xlfn.XLOOKUP(H1020,'A6.2-Rate Base RCND Plant'!C:C,'A6.2-Rate Base RCND Plant'!F:F,"ERROR")</f>
        <v>0.41926855566498139</v>
      </c>
      <c r="J1020" s="3" t="s">
        <v>23</v>
      </c>
      <c r="K1020" s="3" t="s">
        <v>24</v>
      </c>
      <c r="L1020" s="3" t="s">
        <v>25</v>
      </c>
      <c r="M1020" s="4">
        <v>2002</v>
      </c>
      <c r="N1020" s="5">
        <v>6332743.2800000003</v>
      </c>
      <c r="O1020" s="5"/>
      <c r="P1020" s="5">
        <v>4861419.6100000003</v>
      </c>
      <c r="Q1020" s="58">
        <f t="shared" si="45"/>
        <v>1471323.67</v>
      </c>
      <c r="R1020" s="3" t="s">
        <v>47</v>
      </c>
      <c r="S1020" s="4">
        <v>1036</v>
      </c>
      <c r="T1020" s="4">
        <v>338</v>
      </c>
      <c r="U1020" s="4">
        <v>3.07</v>
      </c>
      <c r="V1020" s="5">
        <v>19410420.23</v>
      </c>
      <c r="W1020" s="58">
        <f t="shared" si="46"/>
        <v>8138178.8546824362</v>
      </c>
    </row>
    <row r="1021" spans="1:23">
      <c r="A1021" s="3" t="s">
        <v>17</v>
      </c>
      <c r="B1021" s="3" t="s">
        <v>18</v>
      </c>
      <c r="C1021" s="3" t="s">
        <v>19</v>
      </c>
      <c r="D1021" s="3" t="s">
        <v>20</v>
      </c>
      <c r="E1021" s="3" t="s">
        <v>21</v>
      </c>
      <c r="F1021" s="70" t="s">
        <v>487</v>
      </c>
      <c r="G1021" s="3" t="s">
        <v>46</v>
      </c>
      <c r="H1021" s="58" t="str">
        <f t="shared" si="47"/>
        <v>380</v>
      </c>
      <c r="I1021" s="59">
        <f>_xlfn.XLOOKUP(H1021,'A6.2-Rate Base RCND Plant'!C:C,'A6.2-Rate Base RCND Plant'!F:F,"ERROR")</f>
        <v>0.41926855566498139</v>
      </c>
      <c r="J1021" s="3" t="s">
        <v>23</v>
      </c>
      <c r="K1021" s="3" t="s">
        <v>24</v>
      </c>
      <c r="L1021" s="3" t="s">
        <v>25</v>
      </c>
      <c r="M1021" s="4">
        <v>1975</v>
      </c>
      <c r="N1021" s="5">
        <v>106113.34</v>
      </c>
      <c r="O1021" s="5"/>
      <c r="P1021" s="5">
        <v>105934.61</v>
      </c>
      <c r="Q1021" s="58">
        <f t="shared" si="45"/>
        <v>178.72999999999593</v>
      </c>
      <c r="R1021" s="3" t="s">
        <v>47</v>
      </c>
      <c r="S1021" s="4">
        <v>1036</v>
      </c>
      <c r="T1021" s="4">
        <v>129</v>
      </c>
      <c r="U1021" s="4">
        <v>8.0299999999999994</v>
      </c>
      <c r="V1021" s="5">
        <v>852197.06</v>
      </c>
      <c r="W1021" s="58">
        <f t="shared" si="46"/>
        <v>357299.43048814352</v>
      </c>
    </row>
    <row r="1022" spans="1:23">
      <c r="A1022" s="3" t="s">
        <v>17</v>
      </c>
      <c r="B1022" s="3" t="s">
        <v>18</v>
      </c>
      <c r="C1022" s="3" t="s">
        <v>19</v>
      </c>
      <c r="D1022" s="3" t="s">
        <v>20</v>
      </c>
      <c r="E1022" s="3" t="s">
        <v>21</v>
      </c>
      <c r="F1022" s="70" t="s">
        <v>487</v>
      </c>
      <c r="G1022" s="3" t="s">
        <v>55</v>
      </c>
      <c r="H1022" s="58" t="str">
        <f t="shared" si="47"/>
        <v>379</v>
      </c>
      <c r="I1022" s="59">
        <f>_xlfn.XLOOKUP(H1022,'A6.2-Rate Base RCND Plant'!C:C,'A6.2-Rate Base RCND Plant'!F:F,"ERROR")</f>
        <v>0.3380707986361931</v>
      </c>
      <c r="J1022" s="3" t="s">
        <v>23</v>
      </c>
      <c r="K1022" s="3" t="s">
        <v>24</v>
      </c>
      <c r="L1022" s="3" t="s">
        <v>25</v>
      </c>
      <c r="M1022" s="4">
        <v>1974</v>
      </c>
      <c r="N1022" s="5">
        <v>11978.69</v>
      </c>
      <c r="O1022" s="5"/>
      <c r="P1022" s="5">
        <v>8977.7000000000007</v>
      </c>
      <c r="Q1022" s="58">
        <f t="shared" si="45"/>
        <v>3000.99</v>
      </c>
      <c r="R1022" s="3" t="s">
        <v>56</v>
      </c>
      <c r="S1022" s="4">
        <v>1223</v>
      </c>
      <c r="T1022" s="4">
        <v>116</v>
      </c>
      <c r="U1022" s="4">
        <v>10.54</v>
      </c>
      <c r="V1022" s="5">
        <v>126292.57</v>
      </c>
      <c r="W1022" s="58">
        <f t="shared" si="46"/>
        <v>42695.830001717324</v>
      </c>
    </row>
    <row r="1023" spans="1:23">
      <c r="A1023" s="3" t="s">
        <v>17</v>
      </c>
      <c r="B1023" s="3" t="s">
        <v>18</v>
      </c>
      <c r="C1023" s="3" t="s">
        <v>19</v>
      </c>
      <c r="D1023" s="3" t="s">
        <v>20</v>
      </c>
      <c r="E1023" s="3" t="s">
        <v>21</v>
      </c>
      <c r="F1023" s="70" t="s">
        <v>487</v>
      </c>
      <c r="G1023" s="3" t="s">
        <v>46</v>
      </c>
      <c r="H1023" s="58" t="str">
        <f t="shared" si="47"/>
        <v>380</v>
      </c>
      <c r="I1023" s="59">
        <f>_xlfn.XLOOKUP(H1023,'A6.2-Rate Base RCND Plant'!C:C,'A6.2-Rate Base RCND Plant'!F:F,"ERROR")</f>
        <v>0.41926855566498139</v>
      </c>
      <c r="J1023" s="3" t="s">
        <v>23</v>
      </c>
      <c r="K1023" s="3" t="s">
        <v>24</v>
      </c>
      <c r="L1023" s="3" t="s">
        <v>25</v>
      </c>
      <c r="M1023" s="4">
        <v>1971</v>
      </c>
      <c r="N1023" s="5">
        <v>83596.710000000006</v>
      </c>
      <c r="O1023" s="5"/>
      <c r="P1023" s="5">
        <v>83545.08</v>
      </c>
      <c r="Q1023" s="58">
        <f t="shared" si="45"/>
        <v>51.630000000004657</v>
      </c>
      <c r="R1023" s="3" t="s">
        <v>47</v>
      </c>
      <c r="S1023" s="4">
        <v>1036</v>
      </c>
      <c r="T1023" s="4">
        <v>90</v>
      </c>
      <c r="U1023" s="4">
        <v>11.51</v>
      </c>
      <c r="V1023" s="5">
        <v>962291.02</v>
      </c>
      <c r="W1023" s="58">
        <f t="shared" si="46"/>
        <v>403458.36608478171</v>
      </c>
    </row>
    <row r="1024" spans="1:23">
      <c r="A1024" s="3" t="s">
        <v>17</v>
      </c>
      <c r="B1024" s="3" t="s">
        <v>18</v>
      </c>
      <c r="C1024" s="3" t="s">
        <v>19</v>
      </c>
      <c r="D1024" s="3" t="s">
        <v>20</v>
      </c>
      <c r="E1024" s="3" t="s">
        <v>21</v>
      </c>
      <c r="F1024" s="70" t="s">
        <v>487</v>
      </c>
      <c r="G1024" s="3" t="s">
        <v>61</v>
      </c>
      <c r="H1024" s="58" t="str">
        <f t="shared" si="47"/>
        <v>376</v>
      </c>
      <c r="I1024" s="59">
        <f>_xlfn.XLOOKUP(H1024,'A6.2-Rate Base RCND Plant'!C:C,'A6.2-Rate Base RCND Plant'!F:F,"ERROR")</f>
        <v>0.40359779215499247</v>
      </c>
      <c r="J1024" s="3" t="s">
        <v>23</v>
      </c>
      <c r="K1024" s="3" t="s">
        <v>24</v>
      </c>
      <c r="L1024" s="3" t="s">
        <v>25</v>
      </c>
      <c r="M1024" s="4">
        <v>1985</v>
      </c>
      <c r="N1024" s="5">
        <v>348068.24</v>
      </c>
      <c r="O1024" s="5"/>
      <c r="P1024" s="5">
        <v>291188.56</v>
      </c>
      <c r="Q1024" s="58">
        <f t="shared" si="45"/>
        <v>56879.679999999993</v>
      </c>
      <c r="R1024" s="3" t="s">
        <v>62</v>
      </c>
      <c r="S1024" s="4">
        <v>1688</v>
      </c>
      <c r="T1024" s="4">
        <v>250</v>
      </c>
      <c r="U1024" s="4">
        <v>6.75</v>
      </c>
      <c r="V1024" s="5">
        <v>2350156.7599999998</v>
      </c>
      <c r="W1024" s="58">
        <f t="shared" si="46"/>
        <v>948518.07955413044</v>
      </c>
    </row>
    <row r="1025" spans="1:23">
      <c r="A1025" s="3" t="s">
        <v>17</v>
      </c>
      <c r="B1025" s="3" t="s">
        <v>18</v>
      </c>
      <c r="C1025" s="3" t="s">
        <v>19</v>
      </c>
      <c r="D1025" s="3" t="s">
        <v>20</v>
      </c>
      <c r="E1025" s="3" t="s">
        <v>21</v>
      </c>
      <c r="F1025" s="70" t="s">
        <v>487</v>
      </c>
      <c r="G1025" s="3" t="s">
        <v>55</v>
      </c>
      <c r="H1025" s="58" t="str">
        <f t="shared" si="47"/>
        <v>379</v>
      </c>
      <c r="I1025" s="59">
        <f>_xlfn.XLOOKUP(H1025,'A6.2-Rate Base RCND Plant'!C:C,'A6.2-Rate Base RCND Plant'!F:F,"ERROR")</f>
        <v>0.3380707986361931</v>
      </c>
      <c r="J1025" s="3" t="s">
        <v>23</v>
      </c>
      <c r="K1025" s="3" t="s">
        <v>24</v>
      </c>
      <c r="L1025" s="3" t="s">
        <v>25</v>
      </c>
      <c r="M1025" s="4">
        <v>1996</v>
      </c>
      <c r="N1025" s="5">
        <v>194815.26</v>
      </c>
      <c r="O1025" s="5"/>
      <c r="P1025" s="5">
        <v>96205.34</v>
      </c>
      <c r="Q1025" s="58">
        <f t="shared" si="45"/>
        <v>98609.920000000013</v>
      </c>
      <c r="R1025" s="3" t="s">
        <v>56</v>
      </c>
      <c r="S1025" s="4">
        <v>1223</v>
      </c>
      <c r="T1025" s="4">
        <v>324</v>
      </c>
      <c r="U1025" s="4">
        <v>3.77</v>
      </c>
      <c r="V1025" s="5">
        <v>735367.48</v>
      </c>
      <c r="W1025" s="58">
        <f t="shared" si="46"/>
        <v>248606.27125468475</v>
      </c>
    </row>
    <row r="1026" spans="1:23">
      <c r="A1026" s="3" t="s">
        <v>17</v>
      </c>
      <c r="B1026" s="3" t="s">
        <v>18</v>
      </c>
      <c r="C1026" s="3" t="s">
        <v>19</v>
      </c>
      <c r="D1026" s="3" t="s">
        <v>20</v>
      </c>
      <c r="E1026" s="3" t="s">
        <v>21</v>
      </c>
      <c r="F1026" s="70" t="s">
        <v>487</v>
      </c>
      <c r="G1026" s="3" t="s">
        <v>46</v>
      </c>
      <c r="H1026" s="58" t="str">
        <f t="shared" si="47"/>
        <v>380</v>
      </c>
      <c r="I1026" s="59">
        <f>_xlfn.XLOOKUP(H1026,'A6.2-Rate Base RCND Plant'!C:C,'A6.2-Rate Base RCND Plant'!F:F,"ERROR")</f>
        <v>0.41926855566498139</v>
      </c>
      <c r="J1026" s="3" t="s">
        <v>23</v>
      </c>
      <c r="K1026" s="3" t="s">
        <v>24</v>
      </c>
      <c r="L1026" s="3" t="s">
        <v>25</v>
      </c>
      <c r="M1026" s="4">
        <v>1969</v>
      </c>
      <c r="N1026" s="5">
        <v>27610.2</v>
      </c>
      <c r="O1026" s="5"/>
      <c r="P1026" s="5">
        <v>27600.07</v>
      </c>
      <c r="Q1026" s="58">
        <f t="shared" ref="Q1026:Q1089" si="48">N1026-P1026</f>
        <v>10.130000000001019</v>
      </c>
      <c r="R1026" s="3" t="s">
        <v>47</v>
      </c>
      <c r="S1026" s="4">
        <v>1036</v>
      </c>
      <c r="T1026" s="4">
        <v>77</v>
      </c>
      <c r="U1026" s="4">
        <v>13.45</v>
      </c>
      <c r="V1026" s="5">
        <v>371482.69</v>
      </c>
      <c r="W1026" s="58">
        <f t="shared" ref="W1026:W1089" si="49">I1026*V1026</f>
        <v>155751.01089084204</v>
      </c>
    </row>
    <row r="1027" spans="1:23">
      <c r="A1027" s="3" t="s">
        <v>17</v>
      </c>
      <c r="B1027" s="3" t="s">
        <v>18</v>
      </c>
      <c r="C1027" s="3" t="s">
        <v>19</v>
      </c>
      <c r="D1027" s="3" t="s">
        <v>20</v>
      </c>
      <c r="E1027" s="3" t="s">
        <v>21</v>
      </c>
      <c r="F1027" s="70" t="s">
        <v>487</v>
      </c>
      <c r="G1027" s="3" t="s">
        <v>63</v>
      </c>
      <c r="H1027" s="58" t="str">
        <f t="shared" ref="H1027:H1090" si="50">MID(G1027,2,3)</f>
        <v>383</v>
      </c>
      <c r="I1027" s="59">
        <f>_xlfn.XLOOKUP(H1027,'A6.2-Rate Base RCND Plant'!C:C,'A6.2-Rate Base RCND Plant'!F:F,"ERROR")</f>
        <v>0.50413956378429226</v>
      </c>
      <c r="J1027" s="3" t="s">
        <v>23</v>
      </c>
      <c r="K1027" s="3" t="s">
        <v>24</v>
      </c>
      <c r="L1027" s="3" t="s">
        <v>25</v>
      </c>
      <c r="M1027" s="4">
        <v>1971</v>
      </c>
      <c r="N1027" s="5">
        <v>3348.88</v>
      </c>
      <c r="O1027" s="5"/>
      <c r="P1027" s="5">
        <v>3348.88</v>
      </c>
      <c r="Q1027" s="58">
        <f t="shared" si="48"/>
        <v>0</v>
      </c>
      <c r="R1027" s="3" t="s">
        <v>64</v>
      </c>
      <c r="S1027" s="4">
        <v>954</v>
      </c>
      <c r="T1027" s="4">
        <v>98</v>
      </c>
      <c r="U1027" s="4">
        <v>9.73</v>
      </c>
      <c r="V1027" s="5">
        <v>32600.32</v>
      </c>
      <c r="W1027" s="58">
        <f t="shared" si="49"/>
        <v>16435.111104028339</v>
      </c>
    </row>
    <row r="1028" spans="1:23">
      <c r="A1028" s="3" t="s">
        <v>17</v>
      </c>
      <c r="B1028" s="3" t="s">
        <v>18</v>
      </c>
      <c r="C1028" s="3" t="s">
        <v>19</v>
      </c>
      <c r="D1028" s="3" t="s">
        <v>20</v>
      </c>
      <c r="E1028" s="3" t="s">
        <v>21</v>
      </c>
      <c r="F1028" s="70" t="s">
        <v>487</v>
      </c>
      <c r="G1028" s="3" t="s">
        <v>63</v>
      </c>
      <c r="H1028" s="58" t="str">
        <f t="shared" si="50"/>
        <v>383</v>
      </c>
      <c r="I1028" s="59">
        <f>_xlfn.XLOOKUP(H1028,'A6.2-Rate Base RCND Plant'!C:C,'A6.2-Rate Base RCND Plant'!F:F,"ERROR")</f>
        <v>0.50413956378429226</v>
      </c>
      <c r="J1028" s="3" t="s">
        <v>23</v>
      </c>
      <c r="K1028" s="3" t="s">
        <v>24</v>
      </c>
      <c r="L1028" s="3" t="s">
        <v>25</v>
      </c>
      <c r="M1028" s="4">
        <v>2001</v>
      </c>
      <c r="N1028" s="5">
        <v>234049.59</v>
      </c>
      <c r="O1028" s="5"/>
      <c r="P1028" s="5">
        <v>163034.78</v>
      </c>
      <c r="Q1028" s="58">
        <f t="shared" si="48"/>
        <v>71014.81</v>
      </c>
      <c r="R1028" s="3" t="s">
        <v>64</v>
      </c>
      <c r="S1028" s="4">
        <v>954</v>
      </c>
      <c r="T1028" s="4">
        <v>313</v>
      </c>
      <c r="U1028" s="4">
        <v>3.05</v>
      </c>
      <c r="V1028" s="5">
        <v>713365.2</v>
      </c>
      <c r="W1028" s="58">
        <f t="shared" si="49"/>
        <v>359635.62074689439</v>
      </c>
    </row>
    <row r="1029" spans="1:23">
      <c r="A1029" s="3" t="s">
        <v>17</v>
      </c>
      <c r="B1029" s="3" t="s">
        <v>18</v>
      </c>
      <c r="C1029" s="3" t="s">
        <v>19</v>
      </c>
      <c r="D1029" s="3" t="s">
        <v>20</v>
      </c>
      <c r="E1029" s="3" t="s">
        <v>21</v>
      </c>
      <c r="F1029" s="70" t="s">
        <v>487</v>
      </c>
      <c r="G1029" s="3" t="s">
        <v>46</v>
      </c>
      <c r="H1029" s="58" t="str">
        <f t="shared" si="50"/>
        <v>380</v>
      </c>
      <c r="I1029" s="59">
        <f>_xlfn.XLOOKUP(H1029,'A6.2-Rate Base RCND Plant'!C:C,'A6.2-Rate Base RCND Plant'!F:F,"ERROR")</f>
        <v>0.41926855566498139</v>
      </c>
      <c r="J1029" s="3" t="s">
        <v>23</v>
      </c>
      <c r="K1029" s="3" t="s">
        <v>24</v>
      </c>
      <c r="L1029" s="3" t="s">
        <v>25</v>
      </c>
      <c r="M1029" s="4">
        <v>1982</v>
      </c>
      <c r="N1029" s="5">
        <v>200681.58</v>
      </c>
      <c r="O1029" s="5"/>
      <c r="P1029" s="5">
        <v>198995.11</v>
      </c>
      <c r="Q1029" s="58">
        <f t="shared" si="48"/>
        <v>1686.4700000000012</v>
      </c>
      <c r="R1029" s="3" t="s">
        <v>47</v>
      </c>
      <c r="S1029" s="4">
        <v>1036</v>
      </c>
      <c r="T1029" s="4">
        <v>226</v>
      </c>
      <c r="U1029" s="4">
        <v>4.58</v>
      </c>
      <c r="V1029" s="5">
        <v>919938.57</v>
      </c>
      <c r="W1029" s="58">
        <f t="shared" si="49"/>
        <v>385701.31554440834</v>
      </c>
    </row>
    <row r="1030" spans="1:23">
      <c r="A1030" s="3" t="s">
        <v>17</v>
      </c>
      <c r="B1030" s="3" t="s">
        <v>18</v>
      </c>
      <c r="C1030" s="3" t="s">
        <v>19</v>
      </c>
      <c r="D1030" s="3" t="s">
        <v>20</v>
      </c>
      <c r="E1030" s="3" t="s">
        <v>21</v>
      </c>
      <c r="F1030" s="70" t="s">
        <v>487</v>
      </c>
      <c r="G1030" s="3" t="s">
        <v>39</v>
      </c>
      <c r="H1030" s="58" t="str">
        <f t="shared" si="50"/>
        <v>378</v>
      </c>
      <c r="I1030" s="59">
        <f>_xlfn.XLOOKUP(H1030,'A6.2-Rate Base RCND Plant'!C:C,'A6.2-Rate Base RCND Plant'!F:F,"ERROR")</f>
        <v>0.46834496815577242</v>
      </c>
      <c r="J1030" s="3" t="s">
        <v>23</v>
      </c>
      <c r="K1030" s="3" t="s">
        <v>24</v>
      </c>
      <c r="L1030" s="3" t="s">
        <v>25</v>
      </c>
      <c r="M1030" s="4">
        <v>1981</v>
      </c>
      <c r="N1030" s="5">
        <v>19164.41</v>
      </c>
      <c r="O1030" s="5"/>
      <c r="P1030" s="5">
        <v>17974.13</v>
      </c>
      <c r="Q1030" s="58">
        <f t="shared" si="48"/>
        <v>1190.2799999999988</v>
      </c>
      <c r="R1030" s="3" t="s">
        <v>40</v>
      </c>
      <c r="S1030" s="4">
        <v>1184</v>
      </c>
      <c r="T1030" s="4">
        <v>224</v>
      </c>
      <c r="U1030" s="4">
        <v>5.29</v>
      </c>
      <c r="V1030" s="5">
        <v>101297.60000000001</v>
      </c>
      <c r="W1030" s="58">
        <f t="shared" si="49"/>
        <v>47442.221246256173</v>
      </c>
    </row>
    <row r="1031" spans="1:23">
      <c r="A1031" s="3" t="s">
        <v>17</v>
      </c>
      <c r="B1031" s="3" t="s">
        <v>18</v>
      </c>
      <c r="C1031" s="3" t="s">
        <v>19</v>
      </c>
      <c r="D1031" s="3" t="s">
        <v>20</v>
      </c>
      <c r="E1031" s="3" t="s">
        <v>21</v>
      </c>
      <c r="F1031" s="70" t="s">
        <v>487</v>
      </c>
      <c r="G1031" s="3" t="s">
        <v>39</v>
      </c>
      <c r="H1031" s="58" t="str">
        <f t="shared" si="50"/>
        <v>378</v>
      </c>
      <c r="I1031" s="59">
        <f>_xlfn.XLOOKUP(H1031,'A6.2-Rate Base RCND Plant'!C:C,'A6.2-Rate Base RCND Plant'!F:F,"ERROR")</f>
        <v>0.46834496815577242</v>
      </c>
      <c r="J1031" s="3" t="s">
        <v>23</v>
      </c>
      <c r="K1031" s="3" t="s">
        <v>24</v>
      </c>
      <c r="L1031" s="3" t="s">
        <v>25</v>
      </c>
      <c r="M1031" s="4">
        <v>1990</v>
      </c>
      <c r="N1031" s="5">
        <v>62305.04</v>
      </c>
      <c r="O1031" s="5"/>
      <c r="P1031" s="5">
        <v>53205.07</v>
      </c>
      <c r="Q1031" s="58">
        <f t="shared" si="48"/>
        <v>9099.9700000000012</v>
      </c>
      <c r="R1031" s="3" t="s">
        <v>40</v>
      </c>
      <c r="S1031" s="4">
        <v>1184</v>
      </c>
      <c r="T1031" s="4">
        <v>274</v>
      </c>
      <c r="U1031" s="4">
        <v>4.32</v>
      </c>
      <c r="V1031" s="5">
        <v>269230.53999999998</v>
      </c>
      <c r="W1031" s="58">
        <f t="shared" si="49"/>
        <v>126092.76868286141</v>
      </c>
    </row>
    <row r="1032" spans="1:23">
      <c r="A1032" s="3" t="s">
        <v>17</v>
      </c>
      <c r="B1032" s="3" t="s">
        <v>18</v>
      </c>
      <c r="C1032" s="3" t="s">
        <v>19</v>
      </c>
      <c r="D1032" s="3" t="s">
        <v>20</v>
      </c>
      <c r="E1032" s="3" t="s">
        <v>21</v>
      </c>
      <c r="F1032" s="70" t="s">
        <v>487</v>
      </c>
      <c r="G1032" s="3" t="s">
        <v>39</v>
      </c>
      <c r="H1032" s="58" t="str">
        <f t="shared" si="50"/>
        <v>378</v>
      </c>
      <c r="I1032" s="59">
        <f>_xlfn.XLOOKUP(H1032,'A6.2-Rate Base RCND Plant'!C:C,'A6.2-Rate Base RCND Plant'!F:F,"ERROR")</f>
        <v>0.46834496815577242</v>
      </c>
      <c r="J1032" s="3" t="s">
        <v>23</v>
      </c>
      <c r="K1032" s="3" t="s">
        <v>24</v>
      </c>
      <c r="L1032" s="3" t="s">
        <v>25</v>
      </c>
      <c r="M1032" s="4">
        <v>1970</v>
      </c>
      <c r="N1032" s="5">
        <v>6554.19</v>
      </c>
      <c r="O1032" s="5"/>
      <c r="P1032" s="5">
        <v>6413.9</v>
      </c>
      <c r="Q1032" s="58">
        <f t="shared" si="48"/>
        <v>140.28999999999996</v>
      </c>
      <c r="R1032" s="3" t="s">
        <v>40</v>
      </c>
      <c r="S1032" s="4">
        <v>1184</v>
      </c>
      <c r="T1032" s="4">
        <v>83</v>
      </c>
      <c r="U1032" s="4">
        <v>14.27</v>
      </c>
      <c r="V1032" s="5">
        <v>93495.92</v>
      </c>
      <c r="W1032" s="58">
        <f t="shared" si="49"/>
        <v>43788.343675094642</v>
      </c>
    </row>
    <row r="1033" spans="1:23">
      <c r="A1033" s="3" t="s">
        <v>17</v>
      </c>
      <c r="B1033" s="3" t="s">
        <v>18</v>
      </c>
      <c r="C1033" s="3" t="s">
        <v>19</v>
      </c>
      <c r="D1033" s="3" t="s">
        <v>20</v>
      </c>
      <c r="E1033" s="3" t="s">
        <v>21</v>
      </c>
      <c r="F1033" s="70" t="s">
        <v>487</v>
      </c>
      <c r="G1033" s="3" t="s">
        <v>46</v>
      </c>
      <c r="H1033" s="58" t="str">
        <f t="shared" si="50"/>
        <v>380</v>
      </c>
      <c r="I1033" s="59">
        <f>_xlfn.XLOOKUP(H1033,'A6.2-Rate Base RCND Plant'!C:C,'A6.2-Rate Base RCND Plant'!F:F,"ERROR")</f>
        <v>0.41926855566498139</v>
      </c>
      <c r="J1033" s="3" t="s">
        <v>23</v>
      </c>
      <c r="K1033" s="3" t="s">
        <v>24</v>
      </c>
      <c r="L1033" s="3" t="s">
        <v>25</v>
      </c>
      <c r="M1033" s="4">
        <v>1972</v>
      </c>
      <c r="N1033" s="5">
        <v>115358.98</v>
      </c>
      <c r="O1033" s="5"/>
      <c r="P1033" s="5">
        <v>115267</v>
      </c>
      <c r="Q1033" s="58">
        <f t="shared" si="48"/>
        <v>91.979999999995925</v>
      </c>
      <c r="R1033" s="3" t="s">
        <v>47</v>
      </c>
      <c r="S1033" s="4">
        <v>1036</v>
      </c>
      <c r="T1033" s="4">
        <v>95</v>
      </c>
      <c r="U1033" s="4">
        <v>10.91</v>
      </c>
      <c r="V1033" s="5">
        <v>1258020.03</v>
      </c>
      <c r="W1033" s="58">
        <f t="shared" si="49"/>
        <v>527448.24097571662</v>
      </c>
    </row>
    <row r="1034" spans="1:23">
      <c r="A1034" s="3" t="s">
        <v>17</v>
      </c>
      <c r="B1034" s="3" t="s">
        <v>18</v>
      </c>
      <c r="C1034" s="3" t="s">
        <v>19</v>
      </c>
      <c r="D1034" s="3" t="s">
        <v>20</v>
      </c>
      <c r="E1034" s="3" t="s">
        <v>21</v>
      </c>
      <c r="F1034" s="70" t="s">
        <v>487</v>
      </c>
      <c r="G1034" s="3" t="s">
        <v>46</v>
      </c>
      <c r="H1034" s="58" t="str">
        <f t="shared" si="50"/>
        <v>380</v>
      </c>
      <c r="I1034" s="59">
        <f>_xlfn.XLOOKUP(H1034,'A6.2-Rate Base RCND Plant'!C:C,'A6.2-Rate Base RCND Plant'!F:F,"ERROR")</f>
        <v>0.41926855566498139</v>
      </c>
      <c r="J1034" s="3" t="s">
        <v>23</v>
      </c>
      <c r="K1034" s="3" t="s">
        <v>24</v>
      </c>
      <c r="L1034" s="3" t="s">
        <v>25</v>
      </c>
      <c r="M1034" s="4">
        <v>1979</v>
      </c>
      <c r="N1034" s="5">
        <v>177322.46</v>
      </c>
      <c r="O1034" s="5"/>
      <c r="P1034" s="5">
        <v>176555.2</v>
      </c>
      <c r="Q1034" s="58">
        <f t="shared" si="48"/>
        <v>767.25999999998021</v>
      </c>
      <c r="R1034" s="3" t="s">
        <v>47</v>
      </c>
      <c r="S1034" s="4">
        <v>1036</v>
      </c>
      <c r="T1034" s="4">
        <v>176</v>
      </c>
      <c r="U1034" s="4">
        <v>5.89</v>
      </c>
      <c r="V1034" s="5">
        <v>1043784.48</v>
      </c>
      <c r="W1034" s="58">
        <f t="shared" si="49"/>
        <v>437626.01135512366</v>
      </c>
    </row>
    <row r="1035" spans="1:23">
      <c r="A1035" s="3" t="s">
        <v>17</v>
      </c>
      <c r="B1035" s="3" t="s">
        <v>18</v>
      </c>
      <c r="C1035" s="3" t="s">
        <v>19</v>
      </c>
      <c r="D1035" s="3" t="s">
        <v>20</v>
      </c>
      <c r="E1035" s="3" t="s">
        <v>21</v>
      </c>
      <c r="F1035" s="70" t="s">
        <v>487</v>
      </c>
      <c r="G1035" s="3" t="s">
        <v>63</v>
      </c>
      <c r="H1035" s="58" t="str">
        <f t="shared" si="50"/>
        <v>383</v>
      </c>
      <c r="I1035" s="59">
        <f>_xlfn.XLOOKUP(H1035,'A6.2-Rate Base RCND Plant'!C:C,'A6.2-Rate Base RCND Plant'!F:F,"ERROR")</f>
        <v>0.50413956378429226</v>
      </c>
      <c r="J1035" s="3" t="s">
        <v>23</v>
      </c>
      <c r="K1035" s="3" t="s">
        <v>24</v>
      </c>
      <c r="L1035" s="3" t="s">
        <v>25</v>
      </c>
      <c r="M1035" s="4">
        <v>1994</v>
      </c>
      <c r="N1035" s="5">
        <v>185541.71</v>
      </c>
      <c r="O1035" s="5"/>
      <c r="P1035" s="5">
        <v>157542.39000000001</v>
      </c>
      <c r="Q1035" s="58">
        <f t="shared" si="48"/>
        <v>27999.319999999978</v>
      </c>
      <c r="R1035" s="3" t="s">
        <v>64</v>
      </c>
      <c r="S1035" s="4">
        <v>954</v>
      </c>
      <c r="T1035" s="4">
        <v>303</v>
      </c>
      <c r="U1035" s="4">
        <v>3.15</v>
      </c>
      <c r="V1035" s="5">
        <v>584180.82999999996</v>
      </c>
      <c r="W1035" s="58">
        <f t="shared" si="49"/>
        <v>294508.66880734579</v>
      </c>
    </row>
    <row r="1036" spans="1:23">
      <c r="A1036" s="3" t="s">
        <v>17</v>
      </c>
      <c r="B1036" s="3" t="s">
        <v>18</v>
      </c>
      <c r="C1036" s="3" t="s">
        <v>19</v>
      </c>
      <c r="D1036" s="3" t="s">
        <v>20</v>
      </c>
      <c r="E1036" s="3" t="s">
        <v>21</v>
      </c>
      <c r="F1036" s="70" t="s">
        <v>487</v>
      </c>
      <c r="G1036" s="3" t="s">
        <v>63</v>
      </c>
      <c r="H1036" s="58" t="str">
        <f t="shared" si="50"/>
        <v>383</v>
      </c>
      <c r="I1036" s="59">
        <f>_xlfn.XLOOKUP(H1036,'A6.2-Rate Base RCND Plant'!C:C,'A6.2-Rate Base RCND Plant'!F:F,"ERROR")</f>
        <v>0.50413956378429226</v>
      </c>
      <c r="J1036" s="3" t="s">
        <v>23</v>
      </c>
      <c r="K1036" s="3" t="s">
        <v>24</v>
      </c>
      <c r="L1036" s="3" t="s">
        <v>25</v>
      </c>
      <c r="M1036" s="4">
        <v>1995</v>
      </c>
      <c r="N1036" s="5">
        <v>146319.19</v>
      </c>
      <c r="O1036" s="5"/>
      <c r="P1036" s="5">
        <v>121572.3</v>
      </c>
      <c r="Q1036" s="58">
        <f t="shared" si="48"/>
        <v>24746.89</v>
      </c>
      <c r="R1036" s="3" t="s">
        <v>64</v>
      </c>
      <c r="S1036" s="4">
        <v>954</v>
      </c>
      <c r="T1036" s="4">
        <v>301</v>
      </c>
      <c r="U1036" s="4">
        <v>3.17</v>
      </c>
      <c r="V1036" s="5">
        <v>463749.19</v>
      </c>
      <c r="W1036" s="58">
        <f t="shared" si="49"/>
        <v>233794.31435191887</v>
      </c>
    </row>
    <row r="1037" spans="1:23">
      <c r="A1037" s="3" t="s">
        <v>17</v>
      </c>
      <c r="B1037" s="3" t="s">
        <v>18</v>
      </c>
      <c r="C1037" s="3" t="s">
        <v>19</v>
      </c>
      <c r="D1037" s="3" t="s">
        <v>20</v>
      </c>
      <c r="E1037" s="3" t="s">
        <v>21</v>
      </c>
      <c r="F1037" s="70" t="s">
        <v>487</v>
      </c>
      <c r="G1037" s="3" t="s">
        <v>63</v>
      </c>
      <c r="H1037" s="58" t="str">
        <f t="shared" si="50"/>
        <v>383</v>
      </c>
      <c r="I1037" s="59">
        <f>_xlfn.XLOOKUP(H1037,'A6.2-Rate Base RCND Plant'!C:C,'A6.2-Rate Base RCND Plant'!F:F,"ERROR")</f>
        <v>0.50413956378429226</v>
      </c>
      <c r="J1037" s="3" t="s">
        <v>23</v>
      </c>
      <c r="K1037" s="3" t="s">
        <v>24</v>
      </c>
      <c r="L1037" s="3" t="s">
        <v>25</v>
      </c>
      <c r="M1037" s="4">
        <v>1996</v>
      </c>
      <c r="N1037" s="5">
        <v>111224.94</v>
      </c>
      <c r="O1037" s="5"/>
      <c r="P1037" s="5">
        <v>90233.74</v>
      </c>
      <c r="Q1037" s="58">
        <f t="shared" si="48"/>
        <v>20991.199999999997</v>
      </c>
      <c r="R1037" s="3" t="s">
        <v>64</v>
      </c>
      <c r="S1037" s="4">
        <v>954</v>
      </c>
      <c r="T1037" s="4">
        <v>304</v>
      </c>
      <c r="U1037" s="4">
        <v>3.14</v>
      </c>
      <c r="V1037" s="5">
        <v>349041.42</v>
      </c>
      <c r="W1037" s="58">
        <f t="shared" si="49"/>
        <v>175965.58922144995</v>
      </c>
    </row>
    <row r="1038" spans="1:23">
      <c r="A1038" s="3" t="s">
        <v>17</v>
      </c>
      <c r="B1038" s="3" t="s">
        <v>18</v>
      </c>
      <c r="C1038" s="3" t="s">
        <v>19</v>
      </c>
      <c r="D1038" s="3" t="s">
        <v>29</v>
      </c>
      <c r="E1038" s="3" t="s">
        <v>21</v>
      </c>
      <c r="F1038" s="70" t="s">
        <v>487</v>
      </c>
      <c r="G1038" s="3" t="s">
        <v>70</v>
      </c>
      <c r="H1038" s="58" t="str">
        <f t="shared" si="50"/>
        <v>391</v>
      </c>
      <c r="I1038" s="59">
        <f>_xlfn.XLOOKUP(H1038,'A6.2-Rate Base RCND Plant'!C:C,'A6.2-Rate Base RCND Plant'!F:F,"ERROR")</f>
        <v>0.55164661503469203</v>
      </c>
      <c r="J1038" s="3" t="s">
        <v>71</v>
      </c>
      <c r="K1038" s="3" t="s">
        <v>42</v>
      </c>
      <c r="L1038" s="3" t="s">
        <v>43</v>
      </c>
      <c r="M1038" s="4">
        <v>2012</v>
      </c>
      <c r="N1038" s="5">
        <v>15415.72</v>
      </c>
      <c r="O1038" s="5"/>
      <c r="P1038" s="5">
        <v>15075.15</v>
      </c>
      <c r="Q1038" s="58">
        <f t="shared" si="48"/>
        <v>340.56999999999971</v>
      </c>
      <c r="R1038" s="3" t="s">
        <v>36</v>
      </c>
      <c r="S1038" s="4">
        <v>1</v>
      </c>
      <c r="T1038" s="4">
        <v>1</v>
      </c>
      <c r="U1038" s="4">
        <v>1</v>
      </c>
      <c r="V1038" s="5">
        <v>15415.72</v>
      </c>
      <c r="W1038" s="58">
        <f t="shared" si="49"/>
        <v>8504.0297563226031</v>
      </c>
    </row>
    <row r="1039" spans="1:23">
      <c r="A1039" s="3" t="s">
        <v>17</v>
      </c>
      <c r="B1039" s="3" t="s">
        <v>18</v>
      </c>
      <c r="C1039" s="3" t="s">
        <v>19</v>
      </c>
      <c r="D1039" s="3" t="s">
        <v>29</v>
      </c>
      <c r="E1039" s="3" t="s">
        <v>21</v>
      </c>
      <c r="F1039" s="70" t="s">
        <v>487</v>
      </c>
      <c r="G1039" s="3" t="s">
        <v>30</v>
      </c>
      <c r="H1039" s="58" t="str">
        <f t="shared" si="50"/>
        <v>390</v>
      </c>
      <c r="I1039" s="59">
        <f>_xlfn.XLOOKUP(H1039,'A6.2-Rate Base RCND Plant'!C:C,'A6.2-Rate Base RCND Plant'!F:F,"ERROR")</f>
        <v>0.24904501540006124</v>
      </c>
      <c r="J1039" s="3" t="s">
        <v>23</v>
      </c>
      <c r="K1039" s="3" t="s">
        <v>49</v>
      </c>
      <c r="L1039" s="3" t="s">
        <v>50</v>
      </c>
      <c r="M1039" s="4">
        <v>2011</v>
      </c>
      <c r="N1039" s="5">
        <v>4918.83</v>
      </c>
      <c r="O1039" s="5"/>
      <c r="P1039" s="5">
        <v>3154.3</v>
      </c>
      <c r="Q1039" s="58">
        <f t="shared" si="48"/>
        <v>1764.5299999999997</v>
      </c>
      <c r="R1039" s="3" t="s">
        <v>33</v>
      </c>
      <c r="S1039" s="4">
        <v>675</v>
      </c>
      <c r="T1039" s="4">
        <v>435</v>
      </c>
      <c r="U1039" s="4">
        <v>1.55</v>
      </c>
      <c r="V1039" s="5">
        <v>7632.67</v>
      </c>
      <c r="W1039" s="58">
        <f t="shared" si="49"/>
        <v>1900.8784176935856</v>
      </c>
    </row>
    <row r="1040" spans="1:23">
      <c r="A1040" s="3" t="s">
        <v>17</v>
      </c>
      <c r="B1040" s="3" t="s">
        <v>18</v>
      </c>
      <c r="C1040" s="3" t="s">
        <v>19</v>
      </c>
      <c r="D1040" s="3" t="s">
        <v>20</v>
      </c>
      <c r="E1040" s="3" t="s">
        <v>21</v>
      </c>
      <c r="F1040" s="70" t="s">
        <v>487</v>
      </c>
      <c r="G1040" s="3" t="s">
        <v>61</v>
      </c>
      <c r="H1040" s="58" t="str">
        <f t="shared" si="50"/>
        <v>376</v>
      </c>
      <c r="I1040" s="59">
        <f>_xlfn.XLOOKUP(H1040,'A6.2-Rate Base RCND Plant'!C:C,'A6.2-Rate Base RCND Plant'!F:F,"ERROR")</f>
        <v>0.40359779215499247</v>
      </c>
      <c r="J1040" s="3" t="s">
        <v>23</v>
      </c>
      <c r="K1040" s="3" t="s">
        <v>24</v>
      </c>
      <c r="L1040" s="3" t="s">
        <v>25</v>
      </c>
      <c r="M1040" s="4">
        <v>1957</v>
      </c>
      <c r="N1040" s="5">
        <v>41799.82</v>
      </c>
      <c r="O1040" s="5"/>
      <c r="P1040" s="5">
        <v>41356.949999999997</v>
      </c>
      <c r="Q1040" s="58">
        <f t="shared" si="48"/>
        <v>442.87000000000262</v>
      </c>
      <c r="R1040" s="3" t="s">
        <v>62</v>
      </c>
      <c r="S1040" s="4">
        <v>1688</v>
      </c>
      <c r="T1040" s="4">
        <v>71</v>
      </c>
      <c r="U1040" s="4">
        <v>23.77</v>
      </c>
      <c r="V1040" s="5">
        <v>993776</v>
      </c>
      <c r="W1040" s="58">
        <f t="shared" si="49"/>
        <v>401085.79949661979</v>
      </c>
    </row>
    <row r="1041" spans="1:23">
      <c r="A1041" s="3" t="s">
        <v>17</v>
      </c>
      <c r="B1041" s="3" t="s">
        <v>18</v>
      </c>
      <c r="C1041" s="3" t="s">
        <v>19</v>
      </c>
      <c r="D1041" s="3" t="s">
        <v>65</v>
      </c>
      <c r="E1041" s="3" t="s">
        <v>21</v>
      </c>
      <c r="F1041" s="70" t="s">
        <v>487</v>
      </c>
      <c r="G1041" s="3" t="s">
        <v>77</v>
      </c>
      <c r="H1041" s="58" t="str">
        <f t="shared" si="50"/>
        <v>367</v>
      </c>
      <c r="I1041" s="59">
        <f>_xlfn.XLOOKUP(H1041,'A6.2-Rate Base RCND Plant'!C:C,'A6.2-Rate Base RCND Plant'!F:F,"ERROR")</f>
        <v>0.49719891469810329</v>
      </c>
      <c r="J1041" s="3" t="s">
        <v>23</v>
      </c>
      <c r="K1041" s="3" t="s">
        <v>24</v>
      </c>
      <c r="L1041" s="3" t="s">
        <v>25</v>
      </c>
      <c r="M1041" s="4">
        <v>2004</v>
      </c>
      <c r="N1041" s="5">
        <v>4447600.68</v>
      </c>
      <c r="O1041" s="5"/>
      <c r="P1041" s="5">
        <v>1940919.86</v>
      </c>
      <c r="Q1041" s="58">
        <f t="shared" si="48"/>
        <v>2506680.8199999994</v>
      </c>
      <c r="R1041" s="3" t="s">
        <v>78</v>
      </c>
      <c r="S1041" s="4">
        <v>747</v>
      </c>
      <c r="T1041" s="4">
        <v>361</v>
      </c>
      <c r="U1041" s="4">
        <v>2.0699999999999998</v>
      </c>
      <c r="V1041" s="5">
        <v>9203206.9499999993</v>
      </c>
      <c r="W1041" s="58">
        <f t="shared" si="49"/>
        <v>4575824.507282041</v>
      </c>
    </row>
    <row r="1042" spans="1:23">
      <c r="A1042" s="3" t="s">
        <v>17</v>
      </c>
      <c r="B1042" s="3" t="s">
        <v>18</v>
      </c>
      <c r="C1042" s="3" t="s">
        <v>19</v>
      </c>
      <c r="D1042" s="3" t="s">
        <v>65</v>
      </c>
      <c r="E1042" s="3" t="s">
        <v>21</v>
      </c>
      <c r="F1042" s="70" t="s">
        <v>487</v>
      </c>
      <c r="G1042" s="3" t="s">
        <v>66</v>
      </c>
      <c r="H1042" s="58" t="str">
        <f t="shared" si="50"/>
        <v>369</v>
      </c>
      <c r="I1042" s="59">
        <f>_xlfn.XLOOKUP(H1042,'A6.2-Rate Base RCND Plant'!C:C,'A6.2-Rate Base RCND Plant'!F:F,"ERROR")</f>
        <v>0.47687649645731794</v>
      </c>
      <c r="J1042" s="3" t="s">
        <v>23</v>
      </c>
      <c r="K1042" s="3" t="s">
        <v>107</v>
      </c>
      <c r="L1042" s="3" t="s">
        <v>108</v>
      </c>
      <c r="M1042" s="4">
        <v>2000</v>
      </c>
      <c r="N1042" s="5">
        <v>1189550.8600000001</v>
      </c>
      <c r="O1042" s="5"/>
      <c r="P1042" s="5">
        <v>475632.56</v>
      </c>
      <c r="Q1042" s="58">
        <f t="shared" si="48"/>
        <v>713918.3</v>
      </c>
      <c r="R1042" s="3" t="s">
        <v>67</v>
      </c>
      <c r="S1042" s="4">
        <v>1257</v>
      </c>
      <c r="T1042" s="4">
        <v>389</v>
      </c>
      <c r="U1042" s="4">
        <v>3.23</v>
      </c>
      <c r="V1042" s="5">
        <v>3843870</v>
      </c>
      <c r="W1042" s="58">
        <f t="shared" si="49"/>
        <v>1833051.2584373907</v>
      </c>
    </row>
    <row r="1043" spans="1:23">
      <c r="A1043" s="3" t="s">
        <v>17</v>
      </c>
      <c r="B1043" s="3" t="s">
        <v>18</v>
      </c>
      <c r="C1043" s="3" t="s">
        <v>19</v>
      </c>
      <c r="D1043" s="3" t="s">
        <v>65</v>
      </c>
      <c r="E1043" s="3" t="s">
        <v>21</v>
      </c>
      <c r="F1043" s="70" t="s">
        <v>487</v>
      </c>
      <c r="G1043" s="3" t="s">
        <v>66</v>
      </c>
      <c r="H1043" s="58" t="str">
        <f t="shared" si="50"/>
        <v>369</v>
      </c>
      <c r="I1043" s="59">
        <f>_xlfn.XLOOKUP(H1043,'A6.2-Rate Base RCND Plant'!C:C,'A6.2-Rate Base RCND Plant'!F:F,"ERROR")</f>
        <v>0.47687649645731794</v>
      </c>
      <c r="J1043" s="3" t="s">
        <v>23</v>
      </c>
      <c r="K1043" s="3" t="s">
        <v>24</v>
      </c>
      <c r="L1043" s="3" t="s">
        <v>25</v>
      </c>
      <c r="M1043" s="4">
        <v>1981</v>
      </c>
      <c r="N1043" s="5">
        <v>1482</v>
      </c>
      <c r="O1043" s="5"/>
      <c r="P1043" s="5">
        <v>1419.94</v>
      </c>
      <c r="Q1043" s="58">
        <f t="shared" si="48"/>
        <v>62.059999999999945</v>
      </c>
      <c r="R1043" s="3" t="s">
        <v>67</v>
      </c>
      <c r="S1043" s="4">
        <v>1257</v>
      </c>
      <c r="T1043" s="4">
        <v>234</v>
      </c>
      <c r="U1043" s="4">
        <v>5.37</v>
      </c>
      <c r="V1043" s="5">
        <v>7961</v>
      </c>
      <c r="W1043" s="58">
        <f t="shared" si="49"/>
        <v>3796.4137882967079</v>
      </c>
    </row>
    <row r="1044" spans="1:23">
      <c r="A1044" s="3" t="s">
        <v>17</v>
      </c>
      <c r="B1044" s="3" t="s">
        <v>18</v>
      </c>
      <c r="C1044" s="3" t="s">
        <v>19</v>
      </c>
      <c r="D1044" s="3" t="s">
        <v>20</v>
      </c>
      <c r="E1044" s="3" t="s">
        <v>21</v>
      </c>
      <c r="F1044" s="70" t="s">
        <v>487</v>
      </c>
      <c r="G1044" s="3" t="s">
        <v>61</v>
      </c>
      <c r="H1044" s="58" t="str">
        <f t="shared" si="50"/>
        <v>376</v>
      </c>
      <c r="I1044" s="59">
        <f>_xlfn.XLOOKUP(H1044,'A6.2-Rate Base RCND Plant'!C:C,'A6.2-Rate Base RCND Plant'!F:F,"ERROR")</f>
        <v>0.40359779215499247</v>
      </c>
      <c r="J1044" s="3" t="s">
        <v>23</v>
      </c>
      <c r="K1044" s="3" t="s">
        <v>24</v>
      </c>
      <c r="L1044" s="3" t="s">
        <v>25</v>
      </c>
      <c r="M1044" s="4">
        <v>2016</v>
      </c>
      <c r="N1044" s="5">
        <v>2868119.06</v>
      </c>
      <c r="O1044" s="5"/>
      <c r="P1044" s="5">
        <v>571841.5</v>
      </c>
      <c r="Q1044" s="58">
        <f t="shared" si="48"/>
        <v>2296277.56</v>
      </c>
      <c r="R1044" s="3" t="s">
        <v>62</v>
      </c>
      <c r="S1044" s="4">
        <v>1688</v>
      </c>
      <c r="T1044" s="4">
        <v>783</v>
      </c>
      <c r="U1044" s="4">
        <v>2.16</v>
      </c>
      <c r="V1044" s="5">
        <v>6183122.5700000003</v>
      </c>
      <c r="W1044" s="58">
        <f t="shared" si="49"/>
        <v>2495494.6178757031</v>
      </c>
    </row>
    <row r="1045" spans="1:23">
      <c r="A1045" s="3" t="s">
        <v>17</v>
      </c>
      <c r="B1045" s="3" t="s">
        <v>18</v>
      </c>
      <c r="C1045" s="3" t="s">
        <v>19</v>
      </c>
      <c r="D1045" s="3" t="s">
        <v>20</v>
      </c>
      <c r="E1045" s="3" t="s">
        <v>21</v>
      </c>
      <c r="F1045" s="70" t="s">
        <v>487</v>
      </c>
      <c r="G1045" s="3" t="s">
        <v>46</v>
      </c>
      <c r="H1045" s="58" t="str">
        <f t="shared" si="50"/>
        <v>380</v>
      </c>
      <c r="I1045" s="59">
        <f>_xlfn.XLOOKUP(H1045,'A6.2-Rate Base RCND Plant'!C:C,'A6.2-Rate Base RCND Plant'!F:F,"ERROR")</f>
        <v>0.41926855566498139</v>
      </c>
      <c r="J1045" s="3" t="s">
        <v>23</v>
      </c>
      <c r="K1045" s="3" t="s">
        <v>24</v>
      </c>
      <c r="L1045" s="3" t="s">
        <v>25</v>
      </c>
      <c r="M1045" s="4">
        <v>2017</v>
      </c>
      <c r="N1045" s="5">
        <v>3380843.58</v>
      </c>
      <c r="O1045" s="5"/>
      <c r="P1045" s="5">
        <v>812551.25</v>
      </c>
      <c r="Q1045" s="58">
        <f t="shared" si="48"/>
        <v>2568292.33</v>
      </c>
      <c r="R1045" s="3" t="s">
        <v>47</v>
      </c>
      <c r="S1045" s="4">
        <v>1036</v>
      </c>
      <c r="T1045" s="4">
        <v>600</v>
      </c>
      <c r="U1045" s="4">
        <v>1.73</v>
      </c>
      <c r="V1045" s="5">
        <v>5837589.9100000001</v>
      </c>
      <c r="W1045" s="58">
        <f t="shared" si="49"/>
        <v>2447517.8901301688</v>
      </c>
    </row>
    <row r="1046" spans="1:23">
      <c r="A1046" s="3" t="s">
        <v>17</v>
      </c>
      <c r="B1046" s="3" t="s">
        <v>18</v>
      </c>
      <c r="C1046" s="3" t="s">
        <v>19</v>
      </c>
      <c r="D1046" s="3" t="s">
        <v>29</v>
      </c>
      <c r="E1046" s="3" t="s">
        <v>21</v>
      </c>
      <c r="F1046" s="70" t="s">
        <v>487</v>
      </c>
      <c r="G1046" s="3" t="s">
        <v>70</v>
      </c>
      <c r="H1046" s="58" t="str">
        <f t="shared" si="50"/>
        <v>391</v>
      </c>
      <c r="I1046" s="59">
        <f>_xlfn.XLOOKUP(H1046,'A6.2-Rate Base RCND Plant'!C:C,'A6.2-Rate Base RCND Plant'!F:F,"ERROR")</f>
        <v>0.55164661503469203</v>
      </c>
      <c r="J1046" s="3" t="s">
        <v>71</v>
      </c>
      <c r="K1046" s="3" t="s">
        <v>49</v>
      </c>
      <c r="L1046" s="3" t="s">
        <v>50</v>
      </c>
      <c r="M1046" s="4">
        <v>2005</v>
      </c>
      <c r="N1046" s="5">
        <v>2605.5300000000002</v>
      </c>
      <c r="O1046" s="5"/>
      <c r="P1046" s="5">
        <v>1274.8900000000001</v>
      </c>
      <c r="Q1046" s="58">
        <f t="shared" si="48"/>
        <v>1330.64</v>
      </c>
      <c r="R1046" s="3" t="s">
        <v>36</v>
      </c>
      <c r="S1046" s="4">
        <v>1</v>
      </c>
      <c r="T1046" s="4">
        <v>1</v>
      </c>
      <c r="U1046" s="4">
        <v>1</v>
      </c>
      <c r="V1046" s="5">
        <v>2605.5300000000002</v>
      </c>
      <c r="W1046" s="58">
        <f t="shared" si="49"/>
        <v>1437.3318048713413</v>
      </c>
    </row>
    <row r="1047" spans="1:23">
      <c r="A1047" s="3" t="s">
        <v>17</v>
      </c>
      <c r="B1047" s="3" t="s">
        <v>18</v>
      </c>
      <c r="C1047" s="3" t="s">
        <v>19</v>
      </c>
      <c r="D1047" s="3" t="s">
        <v>29</v>
      </c>
      <c r="E1047" s="3" t="s">
        <v>21</v>
      </c>
      <c r="F1047" s="70" t="s">
        <v>487</v>
      </c>
      <c r="G1047" s="3" t="s">
        <v>70</v>
      </c>
      <c r="H1047" s="58" t="str">
        <f t="shared" si="50"/>
        <v>391</v>
      </c>
      <c r="I1047" s="59">
        <f>_xlfn.XLOOKUP(H1047,'A6.2-Rate Base RCND Plant'!C:C,'A6.2-Rate Base RCND Plant'!F:F,"ERROR")</f>
        <v>0.55164661503469203</v>
      </c>
      <c r="J1047" s="3" t="s">
        <v>71</v>
      </c>
      <c r="K1047" s="3" t="s">
        <v>37</v>
      </c>
      <c r="L1047" s="3" t="s">
        <v>38</v>
      </c>
      <c r="M1047" s="4">
        <v>2006</v>
      </c>
      <c r="N1047" s="5">
        <v>537.99</v>
      </c>
      <c r="O1047" s="5"/>
      <c r="P1047" s="5">
        <v>534.6</v>
      </c>
      <c r="Q1047" s="58">
        <f t="shared" si="48"/>
        <v>3.3899999999999864</v>
      </c>
      <c r="R1047" s="3" t="s">
        <v>36</v>
      </c>
      <c r="S1047" s="4">
        <v>1</v>
      </c>
      <c r="T1047" s="4">
        <v>1</v>
      </c>
      <c r="U1047" s="4">
        <v>1</v>
      </c>
      <c r="V1047" s="5">
        <v>537.99</v>
      </c>
      <c r="W1047" s="58">
        <f t="shared" si="49"/>
        <v>296.78036242251397</v>
      </c>
    </row>
    <row r="1048" spans="1:23">
      <c r="A1048" s="3" t="s">
        <v>17</v>
      </c>
      <c r="B1048" s="3" t="s">
        <v>18</v>
      </c>
      <c r="C1048" s="3" t="s">
        <v>19</v>
      </c>
      <c r="D1048" s="3" t="s">
        <v>29</v>
      </c>
      <c r="E1048" s="3" t="s">
        <v>21</v>
      </c>
      <c r="F1048" s="70" t="s">
        <v>487</v>
      </c>
      <c r="G1048" s="3" t="s">
        <v>34</v>
      </c>
      <c r="H1048" s="58" t="str">
        <f t="shared" si="50"/>
        <v>392</v>
      </c>
      <c r="I1048" s="59">
        <f>_xlfn.XLOOKUP(H1048,'A6.2-Rate Base RCND Plant'!C:C,'A6.2-Rate Base RCND Plant'!F:F,"ERROR")</f>
        <v>0.43183290679129122</v>
      </c>
      <c r="J1048" s="3" t="s">
        <v>81</v>
      </c>
      <c r="K1048" s="3" t="s">
        <v>24</v>
      </c>
      <c r="L1048" s="3" t="s">
        <v>25</v>
      </c>
      <c r="M1048" s="4">
        <v>2004</v>
      </c>
      <c r="N1048" s="5">
        <v>617499.75</v>
      </c>
      <c r="O1048" s="5"/>
      <c r="P1048" s="5">
        <v>365521.62</v>
      </c>
      <c r="Q1048" s="58">
        <f t="shared" si="48"/>
        <v>251978.13</v>
      </c>
      <c r="R1048" s="3" t="s">
        <v>36</v>
      </c>
      <c r="S1048" s="4">
        <v>1</v>
      </c>
      <c r="T1048" s="4">
        <v>1</v>
      </c>
      <c r="U1048" s="4">
        <v>1</v>
      </c>
      <c r="V1048" s="5">
        <v>617499.75</v>
      </c>
      <c r="W1048" s="58">
        <f t="shared" si="49"/>
        <v>266656.71198539564</v>
      </c>
    </row>
    <row r="1049" spans="1:23">
      <c r="A1049" s="3" t="s">
        <v>17</v>
      </c>
      <c r="B1049" s="3" t="s">
        <v>18</v>
      </c>
      <c r="C1049" s="3" t="s">
        <v>19</v>
      </c>
      <c r="D1049" s="3" t="s">
        <v>29</v>
      </c>
      <c r="E1049" s="3" t="s">
        <v>21</v>
      </c>
      <c r="F1049" s="70" t="s">
        <v>487</v>
      </c>
      <c r="G1049" s="3" t="s">
        <v>30</v>
      </c>
      <c r="H1049" s="58" t="str">
        <f t="shared" si="50"/>
        <v>390</v>
      </c>
      <c r="I1049" s="59">
        <f>_xlfn.XLOOKUP(H1049,'A6.2-Rate Base RCND Plant'!C:C,'A6.2-Rate Base RCND Plant'!F:F,"ERROR")</f>
        <v>0.24904501540006124</v>
      </c>
      <c r="J1049" s="3" t="s">
        <v>23</v>
      </c>
      <c r="K1049" s="3" t="s">
        <v>31</v>
      </c>
      <c r="L1049" s="3" t="s">
        <v>32</v>
      </c>
      <c r="M1049" s="4">
        <v>2016</v>
      </c>
      <c r="N1049" s="5">
        <v>25589.54</v>
      </c>
      <c r="O1049" s="5"/>
      <c r="P1049" s="5">
        <v>6659.87</v>
      </c>
      <c r="Q1049" s="58">
        <f t="shared" si="48"/>
        <v>18929.670000000002</v>
      </c>
      <c r="R1049" s="3" t="s">
        <v>33</v>
      </c>
      <c r="S1049" s="4">
        <v>675</v>
      </c>
      <c r="T1049" s="4">
        <v>459</v>
      </c>
      <c r="U1049" s="4">
        <v>1.47</v>
      </c>
      <c r="V1049" s="5">
        <v>37631.68</v>
      </c>
      <c r="W1049" s="58">
        <f t="shared" si="49"/>
        <v>9371.9823251301768</v>
      </c>
    </row>
    <row r="1050" spans="1:23">
      <c r="A1050" s="3" t="s">
        <v>17</v>
      </c>
      <c r="B1050" s="3" t="s">
        <v>18</v>
      </c>
      <c r="C1050" s="3" t="s">
        <v>19</v>
      </c>
      <c r="D1050" s="3" t="s">
        <v>29</v>
      </c>
      <c r="E1050" s="3" t="s">
        <v>21</v>
      </c>
      <c r="F1050" s="70" t="s">
        <v>487</v>
      </c>
      <c r="G1050" s="3" t="s">
        <v>34</v>
      </c>
      <c r="H1050" s="58" t="str">
        <f t="shared" si="50"/>
        <v>392</v>
      </c>
      <c r="I1050" s="59">
        <f>_xlfn.XLOOKUP(H1050,'A6.2-Rate Base RCND Plant'!C:C,'A6.2-Rate Base RCND Plant'!F:F,"ERROR")</f>
        <v>0.43183290679129122</v>
      </c>
      <c r="J1050" s="3" t="s">
        <v>53</v>
      </c>
      <c r="K1050" s="3" t="s">
        <v>24</v>
      </c>
      <c r="L1050" s="3" t="s">
        <v>25</v>
      </c>
      <c r="M1050" s="4">
        <v>2016</v>
      </c>
      <c r="N1050" s="5">
        <v>158650.48000000001</v>
      </c>
      <c r="O1050" s="5"/>
      <c r="P1050" s="5">
        <v>158650.48000000001</v>
      </c>
      <c r="Q1050" s="58">
        <f t="shared" si="48"/>
        <v>0</v>
      </c>
      <c r="R1050" s="3" t="s">
        <v>36</v>
      </c>
      <c r="S1050" s="4">
        <v>1</v>
      </c>
      <c r="T1050" s="4">
        <v>1</v>
      </c>
      <c r="U1050" s="4">
        <v>1</v>
      </c>
      <c r="V1050" s="5">
        <v>158650.48000000001</v>
      </c>
      <c r="W1050" s="58">
        <f t="shared" si="49"/>
        <v>68510.497942233618</v>
      </c>
    </row>
    <row r="1051" spans="1:23">
      <c r="A1051" s="3" t="s">
        <v>17</v>
      </c>
      <c r="B1051" s="3" t="s">
        <v>18</v>
      </c>
      <c r="C1051" s="3" t="s">
        <v>19</v>
      </c>
      <c r="D1051" s="3" t="s">
        <v>20</v>
      </c>
      <c r="E1051" s="3" t="s">
        <v>21</v>
      </c>
      <c r="F1051" s="70" t="s">
        <v>487</v>
      </c>
      <c r="G1051" s="3" t="s">
        <v>39</v>
      </c>
      <c r="H1051" s="58" t="str">
        <f t="shared" si="50"/>
        <v>378</v>
      </c>
      <c r="I1051" s="59">
        <f>_xlfn.XLOOKUP(H1051,'A6.2-Rate Base RCND Plant'!C:C,'A6.2-Rate Base RCND Plant'!F:F,"ERROR")</f>
        <v>0.46834496815577242</v>
      </c>
      <c r="J1051" s="3" t="s">
        <v>23</v>
      </c>
      <c r="K1051" s="3" t="s">
        <v>24</v>
      </c>
      <c r="L1051" s="3" t="s">
        <v>25</v>
      </c>
      <c r="M1051" s="4">
        <v>1994</v>
      </c>
      <c r="N1051" s="5">
        <v>35847.47</v>
      </c>
      <c r="O1051" s="5"/>
      <c r="P1051" s="5">
        <v>28473.19</v>
      </c>
      <c r="Q1051" s="58">
        <f t="shared" si="48"/>
        <v>7374.2800000000025</v>
      </c>
      <c r="R1051" s="3" t="s">
        <v>40</v>
      </c>
      <c r="S1051" s="4">
        <v>1184</v>
      </c>
      <c r="T1051" s="4">
        <v>308</v>
      </c>
      <c r="U1051" s="4">
        <v>3.84</v>
      </c>
      <c r="V1051" s="5">
        <v>137803.26</v>
      </c>
      <c r="W1051" s="58">
        <f t="shared" si="49"/>
        <v>64539.463416461629</v>
      </c>
    </row>
    <row r="1052" spans="1:23">
      <c r="A1052" s="3" t="s">
        <v>17</v>
      </c>
      <c r="B1052" s="3" t="s">
        <v>18</v>
      </c>
      <c r="C1052" s="3" t="s">
        <v>19</v>
      </c>
      <c r="D1052" s="3" t="s">
        <v>20</v>
      </c>
      <c r="E1052" s="3" t="s">
        <v>21</v>
      </c>
      <c r="F1052" s="70" t="s">
        <v>487</v>
      </c>
      <c r="G1052" s="3" t="s">
        <v>39</v>
      </c>
      <c r="H1052" s="58" t="str">
        <f t="shared" si="50"/>
        <v>378</v>
      </c>
      <c r="I1052" s="59">
        <f>_xlfn.XLOOKUP(H1052,'A6.2-Rate Base RCND Plant'!C:C,'A6.2-Rate Base RCND Plant'!F:F,"ERROR")</f>
        <v>0.46834496815577242</v>
      </c>
      <c r="J1052" s="3" t="s">
        <v>23</v>
      </c>
      <c r="K1052" s="3" t="s">
        <v>24</v>
      </c>
      <c r="L1052" s="3" t="s">
        <v>25</v>
      </c>
      <c r="M1052" s="4">
        <v>2005</v>
      </c>
      <c r="N1052" s="5">
        <v>40069.58</v>
      </c>
      <c r="O1052" s="5"/>
      <c r="P1052" s="5">
        <v>22108.25</v>
      </c>
      <c r="Q1052" s="58">
        <f t="shared" si="48"/>
        <v>17961.330000000002</v>
      </c>
      <c r="R1052" s="3" t="s">
        <v>40</v>
      </c>
      <c r="S1052" s="4">
        <v>1184</v>
      </c>
      <c r="T1052" s="4">
        <v>476</v>
      </c>
      <c r="U1052" s="4">
        <v>2.4900000000000002</v>
      </c>
      <c r="V1052" s="5">
        <v>99668.87</v>
      </c>
      <c r="W1052" s="58">
        <f t="shared" si="49"/>
        <v>46679.413746271821</v>
      </c>
    </row>
    <row r="1053" spans="1:23">
      <c r="A1053" s="3" t="s">
        <v>17</v>
      </c>
      <c r="B1053" s="3" t="s">
        <v>18</v>
      </c>
      <c r="C1053" s="3" t="s">
        <v>19</v>
      </c>
      <c r="D1053" s="3" t="s">
        <v>29</v>
      </c>
      <c r="E1053" s="3" t="s">
        <v>21</v>
      </c>
      <c r="F1053" s="70" t="s">
        <v>487</v>
      </c>
      <c r="G1053" s="3" t="s">
        <v>57</v>
      </c>
      <c r="H1053" s="58" t="str">
        <f t="shared" si="50"/>
        <v>396</v>
      </c>
      <c r="I1053" s="59">
        <f>_xlfn.XLOOKUP(H1053,'A6.2-Rate Base RCND Plant'!C:C,'A6.2-Rate Base RCND Plant'!F:F,"ERROR")</f>
        <v>0.54297473900690851</v>
      </c>
      <c r="J1053" s="3" t="s">
        <v>23</v>
      </c>
      <c r="K1053" s="3" t="s">
        <v>37</v>
      </c>
      <c r="L1053" s="3" t="s">
        <v>38</v>
      </c>
      <c r="M1053" s="4">
        <v>2006</v>
      </c>
      <c r="N1053" s="5">
        <v>75856.289999999994</v>
      </c>
      <c r="O1053" s="5"/>
      <c r="P1053" s="5">
        <v>75847.88</v>
      </c>
      <c r="Q1053" s="58">
        <f t="shared" si="48"/>
        <v>8.4099999999889405</v>
      </c>
      <c r="R1053" s="3" t="s">
        <v>36</v>
      </c>
      <c r="S1053" s="4">
        <v>1</v>
      </c>
      <c r="T1053" s="4">
        <v>1</v>
      </c>
      <c r="U1053" s="4">
        <v>1</v>
      </c>
      <c r="V1053" s="5">
        <v>75856.289999999994</v>
      </c>
      <c r="W1053" s="58">
        <f t="shared" si="49"/>
        <v>41188.049264782363</v>
      </c>
    </row>
    <row r="1054" spans="1:23">
      <c r="A1054" s="3" t="s">
        <v>17</v>
      </c>
      <c r="B1054" s="3" t="s">
        <v>18</v>
      </c>
      <c r="C1054" s="3" t="s">
        <v>19</v>
      </c>
      <c r="D1054" s="3" t="s">
        <v>29</v>
      </c>
      <c r="E1054" s="3" t="s">
        <v>21</v>
      </c>
      <c r="F1054" s="70" t="s">
        <v>487</v>
      </c>
      <c r="G1054" s="3" t="s">
        <v>57</v>
      </c>
      <c r="H1054" s="58" t="str">
        <f t="shared" si="50"/>
        <v>396</v>
      </c>
      <c r="I1054" s="59">
        <f>_xlfn.XLOOKUP(H1054,'A6.2-Rate Base RCND Plant'!C:C,'A6.2-Rate Base RCND Plant'!F:F,"ERROR")</f>
        <v>0.54297473900690851</v>
      </c>
      <c r="J1054" s="3" t="s">
        <v>23</v>
      </c>
      <c r="K1054" s="3" t="s">
        <v>42</v>
      </c>
      <c r="L1054" s="3" t="s">
        <v>83</v>
      </c>
      <c r="M1054" s="4">
        <v>1994</v>
      </c>
      <c r="N1054" s="5">
        <v>24526.89</v>
      </c>
      <c r="O1054" s="5"/>
      <c r="P1054" s="5">
        <v>24431.88</v>
      </c>
      <c r="Q1054" s="58">
        <f t="shared" si="48"/>
        <v>95.009999999998399</v>
      </c>
      <c r="R1054" s="3" t="s">
        <v>36</v>
      </c>
      <c r="S1054" s="4">
        <v>1</v>
      </c>
      <c r="T1054" s="4">
        <v>1</v>
      </c>
      <c r="U1054" s="4">
        <v>1</v>
      </c>
      <c r="V1054" s="5">
        <v>24526.89</v>
      </c>
      <c r="W1054" s="58">
        <f t="shared" si="49"/>
        <v>13317.481696401153</v>
      </c>
    </row>
    <row r="1055" spans="1:23">
      <c r="A1055" s="3" t="s">
        <v>17</v>
      </c>
      <c r="B1055" s="3" t="s">
        <v>18</v>
      </c>
      <c r="C1055" s="3" t="s">
        <v>19</v>
      </c>
      <c r="D1055" s="3" t="s">
        <v>29</v>
      </c>
      <c r="E1055" s="3" t="s">
        <v>21</v>
      </c>
      <c r="F1055" s="70" t="s">
        <v>487</v>
      </c>
      <c r="G1055" s="3" t="s">
        <v>57</v>
      </c>
      <c r="H1055" s="58" t="str">
        <f t="shared" si="50"/>
        <v>396</v>
      </c>
      <c r="I1055" s="59">
        <f>_xlfn.XLOOKUP(H1055,'A6.2-Rate Base RCND Plant'!C:C,'A6.2-Rate Base RCND Plant'!F:F,"ERROR")</f>
        <v>0.54297473900690851</v>
      </c>
      <c r="J1055" s="3" t="s">
        <v>23</v>
      </c>
      <c r="K1055" s="3" t="s">
        <v>89</v>
      </c>
      <c r="L1055" s="3" t="s">
        <v>90</v>
      </c>
      <c r="M1055" s="4">
        <v>1967</v>
      </c>
      <c r="N1055" s="5">
        <v>11560</v>
      </c>
      <c r="O1055" s="5"/>
      <c r="P1055" s="5">
        <v>11560</v>
      </c>
      <c r="Q1055" s="58">
        <f t="shared" si="48"/>
        <v>0</v>
      </c>
      <c r="R1055" s="3" t="s">
        <v>36</v>
      </c>
      <c r="S1055" s="4">
        <v>1</v>
      </c>
      <c r="T1055" s="4">
        <v>1</v>
      </c>
      <c r="U1055" s="4">
        <v>1</v>
      </c>
      <c r="V1055" s="5">
        <v>11560</v>
      </c>
      <c r="W1055" s="58">
        <f t="shared" si="49"/>
        <v>6276.7879829198628</v>
      </c>
    </row>
    <row r="1056" spans="1:23">
      <c r="A1056" s="3" t="s">
        <v>17</v>
      </c>
      <c r="B1056" s="3" t="s">
        <v>18</v>
      </c>
      <c r="C1056" s="3" t="s">
        <v>19</v>
      </c>
      <c r="D1056" s="3" t="s">
        <v>20</v>
      </c>
      <c r="E1056" s="3" t="s">
        <v>21</v>
      </c>
      <c r="F1056" s="70" t="s">
        <v>487</v>
      </c>
      <c r="G1056" s="3" t="s">
        <v>48</v>
      </c>
      <c r="H1056" s="58" t="str">
        <f t="shared" si="50"/>
        <v>387</v>
      </c>
      <c r="I1056" s="59">
        <f>_xlfn.XLOOKUP(H1056,'A6.2-Rate Base RCND Plant'!C:C,'A6.2-Rate Base RCND Plant'!F:F,"ERROR")</f>
        <v>0.71279521796502854</v>
      </c>
      <c r="J1056" s="3" t="s">
        <v>23</v>
      </c>
      <c r="K1056" s="3" t="s">
        <v>24</v>
      </c>
      <c r="L1056" s="3" t="s">
        <v>25</v>
      </c>
      <c r="M1056" s="4">
        <v>2001</v>
      </c>
      <c r="N1056" s="5">
        <v>76745.95</v>
      </c>
      <c r="O1056" s="5"/>
      <c r="P1056" s="5">
        <v>62583.17</v>
      </c>
      <c r="Q1056" s="58">
        <f t="shared" si="48"/>
        <v>14162.779999999999</v>
      </c>
      <c r="R1056" s="3" t="s">
        <v>36</v>
      </c>
      <c r="S1056" s="4">
        <v>1</v>
      </c>
      <c r="T1056" s="4">
        <v>1</v>
      </c>
      <c r="U1056" s="4">
        <v>1</v>
      </c>
      <c r="V1056" s="5">
        <v>76745.95</v>
      </c>
      <c r="W1056" s="58">
        <f t="shared" si="49"/>
        <v>54704.146158183183</v>
      </c>
    </row>
    <row r="1057" spans="1:23">
      <c r="A1057" s="3" t="s">
        <v>17</v>
      </c>
      <c r="B1057" s="3" t="s">
        <v>18</v>
      </c>
      <c r="C1057" s="3" t="s">
        <v>19</v>
      </c>
      <c r="D1057" s="3" t="s">
        <v>20</v>
      </c>
      <c r="E1057" s="3" t="s">
        <v>21</v>
      </c>
      <c r="F1057" s="70" t="s">
        <v>487</v>
      </c>
      <c r="G1057" s="3" t="s">
        <v>48</v>
      </c>
      <c r="H1057" s="58" t="str">
        <f t="shared" si="50"/>
        <v>387</v>
      </c>
      <c r="I1057" s="59">
        <f>_xlfn.XLOOKUP(H1057,'A6.2-Rate Base RCND Plant'!C:C,'A6.2-Rate Base RCND Plant'!F:F,"ERROR")</f>
        <v>0.71279521796502854</v>
      </c>
      <c r="J1057" s="3" t="s">
        <v>23</v>
      </c>
      <c r="K1057" s="3" t="s">
        <v>24</v>
      </c>
      <c r="L1057" s="3" t="s">
        <v>25</v>
      </c>
      <c r="M1057" s="4">
        <v>1992</v>
      </c>
      <c r="N1057" s="5">
        <v>94965.63</v>
      </c>
      <c r="O1057" s="5"/>
      <c r="P1057" s="5">
        <v>91836.5</v>
      </c>
      <c r="Q1057" s="58">
        <f t="shared" si="48"/>
        <v>3129.1300000000047</v>
      </c>
      <c r="R1057" s="3" t="s">
        <v>36</v>
      </c>
      <c r="S1057" s="4">
        <v>1</v>
      </c>
      <c r="T1057" s="4">
        <v>1</v>
      </c>
      <c r="U1057" s="4">
        <v>1</v>
      </c>
      <c r="V1057" s="5">
        <v>94965.63</v>
      </c>
      <c r="W1057" s="58">
        <f t="shared" si="49"/>
        <v>67691.046935036255</v>
      </c>
    </row>
    <row r="1058" spans="1:23">
      <c r="A1058" s="3" t="s">
        <v>17</v>
      </c>
      <c r="B1058" s="3" t="s">
        <v>18</v>
      </c>
      <c r="C1058" s="3" t="s">
        <v>19</v>
      </c>
      <c r="D1058" s="3" t="s">
        <v>20</v>
      </c>
      <c r="E1058" s="3" t="s">
        <v>21</v>
      </c>
      <c r="F1058" s="70" t="s">
        <v>487</v>
      </c>
      <c r="G1058" s="3" t="s">
        <v>48</v>
      </c>
      <c r="H1058" s="58" t="str">
        <f t="shared" si="50"/>
        <v>387</v>
      </c>
      <c r="I1058" s="59">
        <f>_xlfn.XLOOKUP(H1058,'A6.2-Rate Base RCND Plant'!C:C,'A6.2-Rate Base RCND Plant'!F:F,"ERROR")</f>
        <v>0.71279521796502854</v>
      </c>
      <c r="J1058" s="3" t="s">
        <v>23</v>
      </c>
      <c r="K1058" s="3" t="s">
        <v>24</v>
      </c>
      <c r="L1058" s="3" t="s">
        <v>25</v>
      </c>
      <c r="M1058" s="4">
        <v>1997</v>
      </c>
      <c r="N1058" s="5">
        <v>84221.19</v>
      </c>
      <c r="O1058" s="5"/>
      <c r="P1058" s="5">
        <v>77120.75</v>
      </c>
      <c r="Q1058" s="58">
        <f t="shared" si="48"/>
        <v>7100.4400000000023</v>
      </c>
      <c r="R1058" s="3" t="s">
        <v>36</v>
      </c>
      <c r="S1058" s="4">
        <v>1</v>
      </c>
      <c r="T1058" s="4">
        <v>1</v>
      </c>
      <c r="U1058" s="4">
        <v>1</v>
      </c>
      <c r="V1058" s="5">
        <v>84221.19</v>
      </c>
      <c r="W1058" s="58">
        <f t="shared" si="49"/>
        <v>60032.461483324085</v>
      </c>
    </row>
    <row r="1059" spans="1:23">
      <c r="A1059" s="3" t="s">
        <v>17</v>
      </c>
      <c r="B1059" s="3" t="s">
        <v>18</v>
      </c>
      <c r="C1059" s="3" t="s">
        <v>19</v>
      </c>
      <c r="D1059" s="3" t="s">
        <v>20</v>
      </c>
      <c r="E1059" s="3" t="s">
        <v>21</v>
      </c>
      <c r="F1059" s="70" t="s">
        <v>487</v>
      </c>
      <c r="G1059" s="3" t="s">
        <v>48</v>
      </c>
      <c r="H1059" s="58" t="str">
        <f t="shared" si="50"/>
        <v>387</v>
      </c>
      <c r="I1059" s="59">
        <f>_xlfn.XLOOKUP(H1059,'A6.2-Rate Base RCND Plant'!C:C,'A6.2-Rate Base RCND Plant'!F:F,"ERROR")</f>
        <v>0.71279521796502854</v>
      </c>
      <c r="J1059" s="3" t="s">
        <v>23</v>
      </c>
      <c r="K1059" s="3" t="s">
        <v>24</v>
      </c>
      <c r="L1059" s="3" t="s">
        <v>25</v>
      </c>
      <c r="M1059" s="4">
        <v>1968</v>
      </c>
      <c r="N1059" s="5">
        <v>11967.71</v>
      </c>
      <c r="O1059" s="5"/>
      <c r="P1059" s="5">
        <v>11967.71</v>
      </c>
      <c r="Q1059" s="58">
        <f t="shared" si="48"/>
        <v>0</v>
      </c>
      <c r="R1059" s="3" t="s">
        <v>36</v>
      </c>
      <c r="S1059" s="4">
        <v>1</v>
      </c>
      <c r="T1059" s="4">
        <v>1</v>
      </c>
      <c r="U1059" s="4">
        <v>1</v>
      </c>
      <c r="V1059" s="5">
        <v>11967.71</v>
      </c>
      <c r="W1059" s="58">
        <f t="shared" si="49"/>
        <v>8530.5264579922514</v>
      </c>
    </row>
    <row r="1060" spans="1:23">
      <c r="A1060" s="3" t="s">
        <v>17</v>
      </c>
      <c r="B1060" s="3" t="s">
        <v>18</v>
      </c>
      <c r="C1060" s="3" t="s">
        <v>19</v>
      </c>
      <c r="D1060" s="3" t="s">
        <v>29</v>
      </c>
      <c r="E1060" s="3" t="s">
        <v>21</v>
      </c>
      <c r="F1060" s="70" t="s">
        <v>487</v>
      </c>
      <c r="G1060" s="3" t="s">
        <v>30</v>
      </c>
      <c r="H1060" s="58" t="str">
        <f t="shared" si="50"/>
        <v>390</v>
      </c>
      <c r="I1060" s="59">
        <f>_xlfn.XLOOKUP(H1060,'A6.2-Rate Base RCND Plant'!C:C,'A6.2-Rate Base RCND Plant'!F:F,"ERROR")</f>
        <v>0.24904501540006124</v>
      </c>
      <c r="J1060" s="3" t="s">
        <v>23</v>
      </c>
      <c r="K1060" s="3" t="s">
        <v>68</v>
      </c>
      <c r="L1060" s="3" t="s">
        <v>69</v>
      </c>
      <c r="M1060" s="4">
        <v>1966</v>
      </c>
      <c r="N1060" s="5">
        <v>390.38</v>
      </c>
      <c r="O1060" s="5"/>
      <c r="P1060" s="5">
        <v>390.3</v>
      </c>
      <c r="Q1060" s="58">
        <f t="shared" si="48"/>
        <v>7.9999999999984084E-2</v>
      </c>
      <c r="R1060" s="3" t="s">
        <v>33</v>
      </c>
      <c r="S1060" s="4">
        <v>675</v>
      </c>
      <c r="T1060" s="4">
        <v>63</v>
      </c>
      <c r="U1060" s="4">
        <v>10.71</v>
      </c>
      <c r="V1060" s="5">
        <v>4182.6400000000003</v>
      </c>
      <c r="W1060" s="58">
        <f t="shared" si="49"/>
        <v>1041.6656432129123</v>
      </c>
    </row>
    <row r="1061" spans="1:23">
      <c r="A1061" s="3" t="s">
        <v>17</v>
      </c>
      <c r="B1061" s="3" t="s">
        <v>18</v>
      </c>
      <c r="C1061" s="3" t="s">
        <v>19</v>
      </c>
      <c r="D1061" s="3" t="s">
        <v>20</v>
      </c>
      <c r="E1061" s="3" t="s">
        <v>21</v>
      </c>
      <c r="F1061" s="70" t="s">
        <v>487</v>
      </c>
      <c r="G1061" s="3" t="s">
        <v>80</v>
      </c>
      <c r="H1061" s="58" t="str">
        <f t="shared" si="50"/>
        <v>385</v>
      </c>
      <c r="I1061" s="59">
        <f>_xlfn.XLOOKUP(H1061,'A6.2-Rate Base RCND Plant'!C:C,'A6.2-Rate Base RCND Plant'!F:F,"ERROR")</f>
        <v>0.39278890683516676</v>
      </c>
      <c r="J1061" s="3" t="s">
        <v>23</v>
      </c>
      <c r="K1061" s="3" t="s">
        <v>24</v>
      </c>
      <c r="L1061" s="3" t="s">
        <v>25</v>
      </c>
      <c r="M1061" s="4">
        <v>1990</v>
      </c>
      <c r="N1061" s="5">
        <v>4018.53</v>
      </c>
      <c r="O1061" s="5"/>
      <c r="P1061" s="5">
        <v>3684.91</v>
      </c>
      <c r="Q1061" s="58">
        <f t="shared" si="48"/>
        <v>333.62000000000035</v>
      </c>
      <c r="R1061" s="3" t="s">
        <v>36</v>
      </c>
      <c r="S1061" s="4">
        <v>1</v>
      </c>
      <c r="T1061" s="4">
        <v>1</v>
      </c>
      <c r="U1061" s="4">
        <v>1</v>
      </c>
      <c r="V1061" s="5">
        <v>4018.53</v>
      </c>
      <c r="W1061" s="58">
        <f t="shared" si="49"/>
        <v>1578.4340057843228</v>
      </c>
    </row>
    <row r="1062" spans="1:23">
      <c r="A1062" s="3" t="s">
        <v>17</v>
      </c>
      <c r="B1062" s="3" t="s">
        <v>18</v>
      </c>
      <c r="C1062" s="3" t="s">
        <v>19</v>
      </c>
      <c r="D1062" s="3" t="s">
        <v>29</v>
      </c>
      <c r="E1062" s="3" t="s">
        <v>21</v>
      </c>
      <c r="F1062" s="70" t="s">
        <v>487</v>
      </c>
      <c r="G1062" s="3" t="s">
        <v>30</v>
      </c>
      <c r="H1062" s="58" t="str">
        <f t="shared" si="50"/>
        <v>390</v>
      </c>
      <c r="I1062" s="59">
        <f>_xlfn.XLOOKUP(H1062,'A6.2-Rate Base RCND Plant'!C:C,'A6.2-Rate Base RCND Plant'!F:F,"ERROR")</f>
        <v>0.24904501540006124</v>
      </c>
      <c r="J1062" s="3" t="s">
        <v>23</v>
      </c>
      <c r="K1062" s="3" t="s">
        <v>49</v>
      </c>
      <c r="L1062" s="3" t="s">
        <v>50</v>
      </c>
      <c r="M1062" s="4">
        <v>1998</v>
      </c>
      <c r="N1062" s="5">
        <v>8793.01</v>
      </c>
      <c r="O1062" s="5"/>
      <c r="P1062" s="5">
        <v>8739.9</v>
      </c>
      <c r="Q1062" s="58">
        <f t="shared" si="48"/>
        <v>53.110000000000582</v>
      </c>
      <c r="R1062" s="3" t="s">
        <v>33</v>
      </c>
      <c r="S1062" s="4">
        <v>675</v>
      </c>
      <c r="T1062" s="4">
        <v>290</v>
      </c>
      <c r="U1062" s="4">
        <v>2.33</v>
      </c>
      <c r="V1062" s="5">
        <v>20466.490000000002</v>
      </c>
      <c r="W1062" s="58">
        <f t="shared" si="49"/>
        <v>5097.0773172352001</v>
      </c>
    </row>
    <row r="1063" spans="1:23">
      <c r="A1063" s="3" t="s">
        <v>17</v>
      </c>
      <c r="B1063" s="3" t="s">
        <v>18</v>
      </c>
      <c r="C1063" s="3" t="s">
        <v>19</v>
      </c>
      <c r="D1063" s="3" t="s">
        <v>20</v>
      </c>
      <c r="E1063" s="3" t="s">
        <v>21</v>
      </c>
      <c r="F1063" s="70" t="s">
        <v>487</v>
      </c>
      <c r="G1063" s="3" t="s">
        <v>27</v>
      </c>
      <c r="H1063" s="58" t="str">
        <f t="shared" si="50"/>
        <v>381</v>
      </c>
      <c r="I1063" s="59">
        <f>_xlfn.XLOOKUP(H1063,'A6.2-Rate Base RCND Plant'!C:C,'A6.2-Rate Base RCND Plant'!F:F,"ERROR")</f>
        <v>0.1701755990530332</v>
      </c>
      <c r="J1063" s="3" t="s">
        <v>23</v>
      </c>
      <c r="K1063" s="3" t="s">
        <v>24</v>
      </c>
      <c r="L1063" s="3" t="s">
        <v>25</v>
      </c>
      <c r="M1063" s="4">
        <v>1998</v>
      </c>
      <c r="N1063" s="5">
        <v>342356.65</v>
      </c>
      <c r="O1063" s="5"/>
      <c r="P1063" s="5">
        <v>120399.9</v>
      </c>
      <c r="Q1063" s="58">
        <f t="shared" si="48"/>
        <v>221956.75000000003</v>
      </c>
      <c r="R1063" s="3" t="s">
        <v>28</v>
      </c>
      <c r="S1063" s="4">
        <v>352</v>
      </c>
      <c r="T1063" s="4">
        <v>196</v>
      </c>
      <c r="U1063" s="4">
        <v>1.8</v>
      </c>
      <c r="V1063" s="5">
        <v>614844.6</v>
      </c>
      <c r="W1063" s="58">
        <f t="shared" si="49"/>
        <v>104631.54812952258</v>
      </c>
    </row>
    <row r="1064" spans="1:23">
      <c r="A1064" s="3" t="s">
        <v>17</v>
      </c>
      <c r="B1064" s="3" t="s">
        <v>18</v>
      </c>
      <c r="C1064" s="3" t="s">
        <v>19</v>
      </c>
      <c r="D1064" s="3" t="s">
        <v>20</v>
      </c>
      <c r="E1064" s="3" t="s">
        <v>21</v>
      </c>
      <c r="F1064" s="70" t="s">
        <v>487</v>
      </c>
      <c r="G1064" s="3" t="s">
        <v>44</v>
      </c>
      <c r="H1064" s="58" t="str">
        <f t="shared" si="50"/>
        <v>382</v>
      </c>
      <c r="I1064" s="59">
        <f>_xlfn.XLOOKUP(H1064,'A6.2-Rate Base RCND Plant'!C:C,'A6.2-Rate Base RCND Plant'!F:F,"ERROR")</f>
        <v>4.068947554640568E-2</v>
      </c>
      <c r="J1064" s="3" t="s">
        <v>23</v>
      </c>
      <c r="K1064" s="3" t="s">
        <v>24</v>
      </c>
      <c r="L1064" s="3" t="s">
        <v>25</v>
      </c>
      <c r="M1064" s="4">
        <v>1994</v>
      </c>
      <c r="N1064" s="5">
        <v>2455.2800000000002</v>
      </c>
      <c r="O1064" s="5"/>
      <c r="P1064" s="5">
        <v>128.44999999999999</v>
      </c>
      <c r="Q1064" s="58">
        <f t="shared" si="48"/>
        <v>2326.8300000000004</v>
      </c>
      <c r="R1064" s="3" t="s">
        <v>45</v>
      </c>
      <c r="S1064" s="4">
        <v>2076</v>
      </c>
      <c r="T1064" s="4">
        <v>322</v>
      </c>
      <c r="U1064" s="4">
        <v>6.45</v>
      </c>
      <c r="V1064" s="5">
        <v>15829.69</v>
      </c>
      <c r="W1064" s="58">
        <f t="shared" si="49"/>
        <v>644.10178416218253</v>
      </c>
    </row>
    <row r="1065" spans="1:23">
      <c r="A1065" s="3" t="s">
        <v>17</v>
      </c>
      <c r="B1065" s="3" t="s">
        <v>18</v>
      </c>
      <c r="C1065" s="3" t="s">
        <v>19</v>
      </c>
      <c r="D1065" s="3" t="s">
        <v>20</v>
      </c>
      <c r="E1065" s="3" t="s">
        <v>21</v>
      </c>
      <c r="F1065" s="70" t="s">
        <v>487</v>
      </c>
      <c r="G1065" s="3" t="s">
        <v>44</v>
      </c>
      <c r="H1065" s="58" t="str">
        <f t="shared" si="50"/>
        <v>382</v>
      </c>
      <c r="I1065" s="59">
        <f>_xlfn.XLOOKUP(H1065,'A6.2-Rate Base RCND Plant'!C:C,'A6.2-Rate Base RCND Plant'!F:F,"ERROR")</f>
        <v>4.068947554640568E-2</v>
      </c>
      <c r="J1065" s="3" t="s">
        <v>23</v>
      </c>
      <c r="K1065" s="3" t="s">
        <v>24</v>
      </c>
      <c r="L1065" s="3" t="s">
        <v>25</v>
      </c>
      <c r="M1065" s="4">
        <v>1996</v>
      </c>
      <c r="N1065" s="5">
        <v>56354.63</v>
      </c>
      <c r="O1065" s="5"/>
      <c r="P1065" s="5">
        <v>2822.13</v>
      </c>
      <c r="Q1065" s="58">
        <f t="shared" si="48"/>
        <v>53532.5</v>
      </c>
      <c r="R1065" s="3" t="s">
        <v>45</v>
      </c>
      <c r="S1065" s="4">
        <v>2076</v>
      </c>
      <c r="T1065" s="4">
        <v>335</v>
      </c>
      <c r="U1065" s="4">
        <v>6.2</v>
      </c>
      <c r="V1065" s="5">
        <v>349230.48</v>
      </c>
      <c r="W1065" s="58">
        <f t="shared" si="49"/>
        <v>14210.005076019517</v>
      </c>
    </row>
    <row r="1066" spans="1:23">
      <c r="A1066" s="3" t="s">
        <v>17</v>
      </c>
      <c r="B1066" s="3" t="s">
        <v>18</v>
      </c>
      <c r="C1066" s="3" t="s">
        <v>19</v>
      </c>
      <c r="D1066" s="3" t="s">
        <v>20</v>
      </c>
      <c r="E1066" s="3" t="s">
        <v>21</v>
      </c>
      <c r="F1066" s="70" t="s">
        <v>487</v>
      </c>
      <c r="G1066" s="3" t="s">
        <v>44</v>
      </c>
      <c r="H1066" s="58" t="str">
        <f t="shared" si="50"/>
        <v>382</v>
      </c>
      <c r="I1066" s="59">
        <f>_xlfn.XLOOKUP(H1066,'A6.2-Rate Base RCND Plant'!C:C,'A6.2-Rate Base RCND Plant'!F:F,"ERROR")</f>
        <v>4.068947554640568E-2</v>
      </c>
      <c r="J1066" s="3" t="s">
        <v>23</v>
      </c>
      <c r="K1066" s="3" t="s">
        <v>24</v>
      </c>
      <c r="L1066" s="3" t="s">
        <v>25</v>
      </c>
      <c r="M1066" s="4">
        <v>1998</v>
      </c>
      <c r="N1066" s="5">
        <v>176808.49</v>
      </c>
      <c r="O1066" s="5"/>
      <c r="P1066" s="5">
        <v>8685.18</v>
      </c>
      <c r="Q1066" s="58">
        <f t="shared" si="48"/>
        <v>168123.31</v>
      </c>
      <c r="R1066" s="3" t="s">
        <v>45</v>
      </c>
      <c r="S1066" s="4">
        <v>2076</v>
      </c>
      <c r="T1066" s="4">
        <v>343</v>
      </c>
      <c r="U1066" s="4">
        <v>6.05</v>
      </c>
      <c r="V1066" s="5">
        <v>1070129.52</v>
      </c>
      <c r="W1066" s="58">
        <f t="shared" si="49"/>
        <v>43543.00893552685</v>
      </c>
    </row>
    <row r="1067" spans="1:23">
      <c r="A1067" s="3" t="s">
        <v>17</v>
      </c>
      <c r="B1067" s="3" t="s">
        <v>18</v>
      </c>
      <c r="C1067" s="3" t="s">
        <v>19</v>
      </c>
      <c r="D1067" s="3" t="s">
        <v>29</v>
      </c>
      <c r="E1067" s="3" t="s">
        <v>21</v>
      </c>
      <c r="F1067" s="70" t="s">
        <v>487</v>
      </c>
      <c r="G1067" s="3" t="s">
        <v>60</v>
      </c>
      <c r="H1067" s="58" t="str">
        <f t="shared" si="50"/>
        <v>394</v>
      </c>
      <c r="I1067" s="59">
        <f>_xlfn.XLOOKUP(H1067,'A6.2-Rate Base RCND Plant'!C:C,'A6.2-Rate Base RCND Plant'!F:F,"ERROR")</f>
        <v>0.34726061264282393</v>
      </c>
      <c r="J1067" s="3" t="s">
        <v>23</v>
      </c>
      <c r="K1067" s="3" t="s">
        <v>89</v>
      </c>
      <c r="L1067" s="3" t="s">
        <v>90</v>
      </c>
      <c r="M1067" s="4">
        <v>2001</v>
      </c>
      <c r="N1067" s="5">
        <v>12875.78</v>
      </c>
      <c r="O1067" s="5"/>
      <c r="P1067" s="5">
        <v>12508.47</v>
      </c>
      <c r="Q1067" s="58">
        <f t="shared" si="48"/>
        <v>367.31000000000131</v>
      </c>
      <c r="R1067" s="3" t="s">
        <v>36</v>
      </c>
      <c r="S1067" s="4">
        <v>1</v>
      </c>
      <c r="T1067" s="4">
        <v>1</v>
      </c>
      <c r="U1067" s="4">
        <v>1</v>
      </c>
      <c r="V1067" s="5">
        <v>12875.78</v>
      </c>
      <c r="W1067" s="58">
        <f t="shared" si="49"/>
        <v>4471.2512510542201</v>
      </c>
    </row>
    <row r="1068" spans="1:23">
      <c r="A1068" s="3" t="s">
        <v>17</v>
      </c>
      <c r="B1068" s="3" t="s">
        <v>18</v>
      </c>
      <c r="C1068" s="3" t="s">
        <v>19</v>
      </c>
      <c r="D1068" s="3" t="s">
        <v>29</v>
      </c>
      <c r="E1068" s="3" t="s">
        <v>21</v>
      </c>
      <c r="F1068" s="70" t="s">
        <v>487</v>
      </c>
      <c r="G1068" s="3" t="s">
        <v>34</v>
      </c>
      <c r="H1068" s="58" t="str">
        <f t="shared" si="50"/>
        <v>392</v>
      </c>
      <c r="I1068" s="59">
        <f>_xlfn.XLOOKUP(H1068,'A6.2-Rate Base RCND Plant'!C:C,'A6.2-Rate Base RCND Plant'!F:F,"ERROR")</f>
        <v>0.43183290679129122</v>
      </c>
      <c r="J1068" s="3" t="s">
        <v>54</v>
      </c>
      <c r="K1068" s="3" t="s">
        <v>24</v>
      </c>
      <c r="L1068" s="3" t="s">
        <v>25</v>
      </c>
      <c r="M1068" s="4">
        <v>2006</v>
      </c>
      <c r="N1068" s="5">
        <v>24608.080000000002</v>
      </c>
      <c r="O1068" s="5"/>
      <c r="P1068" s="5">
        <v>24608.080000000002</v>
      </c>
      <c r="Q1068" s="58">
        <f t="shared" si="48"/>
        <v>0</v>
      </c>
      <c r="R1068" s="3" t="s">
        <v>36</v>
      </c>
      <c r="S1068" s="4">
        <v>1</v>
      </c>
      <c r="T1068" s="4">
        <v>1</v>
      </c>
      <c r="U1068" s="4">
        <v>1</v>
      </c>
      <c r="V1068" s="5">
        <v>24608.080000000002</v>
      </c>
      <c r="W1068" s="58">
        <f t="shared" si="49"/>
        <v>10626.578716952637</v>
      </c>
    </row>
    <row r="1069" spans="1:23">
      <c r="A1069" s="3" t="s">
        <v>17</v>
      </c>
      <c r="B1069" s="3" t="s">
        <v>18</v>
      </c>
      <c r="C1069" s="3" t="s">
        <v>19</v>
      </c>
      <c r="D1069" s="3" t="s">
        <v>29</v>
      </c>
      <c r="E1069" s="3" t="s">
        <v>21</v>
      </c>
      <c r="F1069" s="70" t="s">
        <v>487</v>
      </c>
      <c r="G1069" s="3" t="s">
        <v>34</v>
      </c>
      <c r="H1069" s="58" t="str">
        <f t="shared" si="50"/>
        <v>392</v>
      </c>
      <c r="I1069" s="59">
        <f>_xlfn.XLOOKUP(H1069,'A6.2-Rate Base RCND Plant'!C:C,'A6.2-Rate Base RCND Plant'!F:F,"ERROR")</f>
        <v>0.43183290679129122</v>
      </c>
      <c r="J1069" s="3" t="s">
        <v>35</v>
      </c>
      <c r="K1069" s="3" t="s">
        <v>24</v>
      </c>
      <c r="L1069" s="3" t="s">
        <v>25</v>
      </c>
      <c r="M1069" s="4">
        <v>2006</v>
      </c>
      <c r="N1069" s="5">
        <v>62889.48</v>
      </c>
      <c r="O1069" s="5"/>
      <c r="P1069" s="5">
        <v>35231.040000000001</v>
      </c>
      <c r="Q1069" s="58">
        <f t="shared" si="48"/>
        <v>27658.440000000002</v>
      </c>
      <c r="R1069" s="3" t="s">
        <v>36</v>
      </c>
      <c r="S1069" s="4">
        <v>1</v>
      </c>
      <c r="T1069" s="4">
        <v>1</v>
      </c>
      <c r="U1069" s="4">
        <v>1</v>
      </c>
      <c r="V1069" s="5">
        <v>62889.48</v>
      </c>
      <c r="W1069" s="58">
        <f t="shared" si="49"/>
        <v>27157.746954992774</v>
      </c>
    </row>
    <row r="1070" spans="1:23">
      <c r="A1070" s="3" t="s">
        <v>17</v>
      </c>
      <c r="B1070" s="3" t="s">
        <v>18</v>
      </c>
      <c r="C1070" s="3" t="s">
        <v>19</v>
      </c>
      <c r="D1070" s="3" t="s">
        <v>29</v>
      </c>
      <c r="E1070" s="3" t="s">
        <v>21</v>
      </c>
      <c r="F1070" s="70" t="s">
        <v>487</v>
      </c>
      <c r="G1070" s="3" t="s">
        <v>34</v>
      </c>
      <c r="H1070" s="58" t="str">
        <f t="shared" si="50"/>
        <v>392</v>
      </c>
      <c r="I1070" s="59">
        <f>_xlfn.XLOOKUP(H1070,'A6.2-Rate Base RCND Plant'!C:C,'A6.2-Rate Base RCND Plant'!F:F,"ERROR")</f>
        <v>0.43183290679129122</v>
      </c>
      <c r="J1070" s="3" t="s">
        <v>81</v>
      </c>
      <c r="K1070" s="3" t="s">
        <v>24</v>
      </c>
      <c r="L1070" s="3" t="s">
        <v>25</v>
      </c>
      <c r="M1070" s="4">
        <v>2006</v>
      </c>
      <c r="N1070" s="5">
        <v>490195.1</v>
      </c>
      <c r="O1070" s="5"/>
      <c r="P1070" s="5">
        <v>261524.25</v>
      </c>
      <c r="Q1070" s="58">
        <f t="shared" si="48"/>
        <v>228670.84999999998</v>
      </c>
      <c r="R1070" s="3" t="s">
        <v>36</v>
      </c>
      <c r="S1070" s="4">
        <v>1</v>
      </c>
      <c r="T1070" s="4">
        <v>1</v>
      </c>
      <c r="U1070" s="4">
        <v>1</v>
      </c>
      <c r="V1070" s="5">
        <v>490195.1</v>
      </c>
      <c r="W1070" s="58">
        <f t="shared" si="49"/>
        <v>211682.37492784768</v>
      </c>
    </row>
    <row r="1071" spans="1:23">
      <c r="A1071" s="3" t="s">
        <v>17</v>
      </c>
      <c r="B1071" s="3" t="s">
        <v>18</v>
      </c>
      <c r="C1071" s="3" t="s">
        <v>19</v>
      </c>
      <c r="D1071" s="3" t="s">
        <v>29</v>
      </c>
      <c r="E1071" s="3" t="s">
        <v>21</v>
      </c>
      <c r="F1071" s="70" t="s">
        <v>487</v>
      </c>
      <c r="G1071" s="3" t="s">
        <v>34</v>
      </c>
      <c r="H1071" s="58" t="str">
        <f t="shared" si="50"/>
        <v>392</v>
      </c>
      <c r="I1071" s="59">
        <f>_xlfn.XLOOKUP(H1071,'A6.2-Rate Base RCND Plant'!C:C,'A6.2-Rate Base RCND Plant'!F:F,"ERROR")</f>
        <v>0.43183290679129122</v>
      </c>
      <c r="J1071" s="3" t="s">
        <v>54</v>
      </c>
      <c r="K1071" s="3" t="s">
        <v>24</v>
      </c>
      <c r="L1071" s="3" t="s">
        <v>25</v>
      </c>
      <c r="M1071" s="4">
        <v>2007</v>
      </c>
      <c r="N1071" s="5">
        <v>302138.51</v>
      </c>
      <c r="O1071" s="5"/>
      <c r="P1071" s="5">
        <v>302138.51</v>
      </c>
      <c r="Q1071" s="58">
        <f t="shared" si="48"/>
        <v>0</v>
      </c>
      <c r="R1071" s="3" t="s">
        <v>36</v>
      </c>
      <c r="S1071" s="4">
        <v>1</v>
      </c>
      <c r="T1071" s="4">
        <v>1</v>
      </c>
      <c r="U1071" s="4">
        <v>1</v>
      </c>
      <c r="V1071" s="5">
        <v>302138.51</v>
      </c>
      <c r="W1071" s="58">
        <f t="shared" si="49"/>
        <v>130473.35102688961</v>
      </c>
    </row>
    <row r="1072" spans="1:23">
      <c r="A1072" s="3" t="s">
        <v>17</v>
      </c>
      <c r="B1072" s="3" t="s">
        <v>18</v>
      </c>
      <c r="C1072" s="3" t="s">
        <v>19</v>
      </c>
      <c r="D1072" s="3" t="s">
        <v>29</v>
      </c>
      <c r="E1072" s="3" t="s">
        <v>21</v>
      </c>
      <c r="F1072" s="70" t="s">
        <v>487</v>
      </c>
      <c r="G1072" s="3" t="s">
        <v>34</v>
      </c>
      <c r="H1072" s="58" t="str">
        <f t="shared" si="50"/>
        <v>392</v>
      </c>
      <c r="I1072" s="59">
        <f>_xlfn.XLOOKUP(H1072,'A6.2-Rate Base RCND Plant'!C:C,'A6.2-Rate Base RCND Plant'!F:F,"ERROR")</f>
        <v>0.43183290679129122</v>
      </c>
      <c r="J1072" s="3" t="s">
        <v>72</v>
      </c>
      <c r="K1072" s="3" t="s">
        <v>24</v>
      </c>
      <c r="L1072" s="3" t="s">
        <v>25</v>
      </c>
      <c r="M1072" s="4">
        <v>2008</v>
      </c>
      <c r="N1072" s="5">
        <v>56292.73</v>
      </c>
      <c r="O1072" s="5"/>
      <c r="P1072" s="5">
        <v>49278.9</v>
      </c>
      <c r="Q1072" s="58">
        <f t="shared" si="48"/>
        <v>7013.8300000000017</v>
      </c>
      <c r="R1072" s="3" t="s">
        <v>36</v>
      </c>
      <c r="S1072" s="4">
        <v>1</v>
      </c>
      <c r="T1072" s="4">
        <v>1</v>
      </c>
      <c r="U1072" s="4">
        <v>1</v>
      </c>
      <c r="V1072" s="5">
        <v>56292.73</v>
      </c>
      <c r="W1072" s="58">
        <f t="shared" si="49"/>
        <v>24309.053227117325</v>
      </c>
    </row>
    <row r="1073" spans="1:23">
      <c r="A1073" s="3" t="s">
        <v>17</v>
      </c>
      <c r="B1073" s="3" t="s">
        <v>18</v>
      </c>
      <c r="C1073" s="3" t="s">
        <v>19</v>
      </c>
      <c r="D1073" s="3" t="s">
        <v>20</v>
      </c>
      <c r="E1073" s="3" t="s">
        <v>21</v>
      </c>
      <c r="F1073" s="70" t="s">
        <v>487</v>
      </c>
      <c r="G1073" s="3" t="s">
        <v>44</v>
      </c>
      <c r="H1073" s="58" t="str">
        <f t="shared" si="50"/>
        <v>382</v>
      </c>
      <c r="I1073" s="59">
        <f>_xlfn.XLOOKUP(H1073,'A6.2-Rate Base RCND Plant'!C:C,'A6.2-Rate Base RCND Plant'!F:F,"ERROR")</f>
        <v>4.068947554640568E-2</v>
      </c>
      <c r="J1073" s="3" t="s">
        <v>23</v>
      </c>
      <c r="K1073" s="3" t="s">
        <v>24</v>
      </c>
      <c r="L1073" s="3" t="s">
        <v>25</v>
      </c>
      <c r="M1073" s="4">
        <v>2008</v>
      </c>
      <c r="N1073" s="5">
        <v>145639.49</v>
      </c>
      <c r="O1073" s="5"/>
      <c r="P1073" s="5">
        <v>6643.47</v>
      </c>
      <c r="Q1073" s="58">
        <f t="shared" si="48"/>
        <v>138996.01999999999</v>
      </c>
      <c r="R1073" s="3" t="s">
        <v>45</v>
      </c>
      <c r="S1073" s="4">
        <v>2076</v>
      </c>
      <c r="T1073" s="4">
        <v>789</v>
      </c>
      <c r="U1073" s="4">
        <v>2.63</v>
      </c>
      <c r="V1073" s="5">
        <v>383203.53</v>
      </c>
      <c r="W1073" s="58">
        <f t="shared" si="49"/>
        <v>15592.350663231337</v>
      </c>
    </row>
    <row r="1074" spans="1:23">
      <c r="A1074" s="3" t="s">
        <v>17</v>
      </c>
      <c r="B1074" s="3" t="s">
        <v>18</v>
      </c>
      <c r="C1074" s="3" t="s">
        <v>19</v>
      </c>
      <c r="D1074" s="3" t="s">
        <v>29</v>
      </c>
      <c r="E1074" s="3" t="s">
        <v>21</v>
      </c>
      <c r="F1074" s="70" t="s">
        <v>487</v>
      </c>
      <c r="G1074" s="3" t="s">
        <v>82</v>
      </c>
      <c r="H1074" s="58" t="str">
        <f t="shared" si="50"/>
        <v>393</v>
      </c>
      <c r="I1074" s="59">
        <f>_xlfn.XLOOKUP(H1074,'A6.2-Rate Base RCND Plant'!C:C,'A6.2-Rate Base RCND Plant'!F:F,"ERROR")</f>
        <v>0.47174007972370507</v>
      </c>
      <c r="J1074" s="3" t="s">
        <v>23</v>
      </c>
      <c r="K1074" s="3" t="s">
        <v>31</v>
      </c>
      <c r="L1074" s="3" t="s">
        <v>32</v>
      </c>
      <c r="M1074" s="4">
        <v>2000</v>
      </c>
      <c r="N1074" s="5">
        <v>17757.96</v>
      </c>
      <c r="O1074" s="5"/>
      <c r="P1074" s="5">
        <v>12577.74</v>
      </c>
      <c r="Q1074" s="58">
        <f t="shared" si="48"/>
        <v>5180.2199999999993</v>
      </c>
      <c r="R1074" s="3" t="s">
        <v>36</v>
      </c>
      <c r="S1074" s="4">
        <v>1</v>
      </c>
      <c r="T1074" s="4">
        <v>1</v>
      </c>
      <c r="U1074" s="4">
        <v>1</v>
      </c>
      <c r="V1074" s="5">
        <v>17757.96</v>
      </c>
      <c r="W1074" s="58">
        <f t="shared" si="49"/>
        <v>8377.1414661303661</v>
      </c>
    </row>
    <row r="1075" spans="1:23">
      <c r="A1075" s="3" t="s">
        <v>17</v>
      </c>
      <c r="B1075" s="3" t="s">
        <v>18</v>
      </c>
      <c r="C1075" s="3" t="s">
        <v>19</v>
      </c>
      <c r="D1075" s="3" t="s">
        <v>20</v>
      </c>
      <c r="E1075" s="3" t="s">
        <v>21</v>
      </c>
      <c r="F1075" s="70" t="s">
        <v>487</v>
      </c>
      <c r="G1075" s="3" t="s">
        <v>22</v>
      </c>
      <c r="H1075" s="58" t="str">
        <f t="shared" si="50"/>
        <v>384</v>
      </c>
      <c r="I1075" s="59">
        <f>_xlfn.XLOOKUP(H1075,'A6.2-Rate Base RCND Plant'!C:C,'A6.2-Rate Base RCND Plant'!F:F,"ERROR")</f>
        <v>0.35620879944303163</v>
      </c>
      <c r="J1075" s="3" t="s">
        <v>23</v>
      </c>
      <c r="K1075" s="3" t="s">
        <v>24</v>
      </c>
      <c r="L1075" s="3" t="s">
        <v>25</v>
      </c>
      <c r="M1075" s="4">
        <v>2003</v>
      </c>
      <c r="N1075" s="5">
        <v>199170.97</v>
      </c>
      <c r="O1075" s="5"/>
      <c r="P1075" s="5">
        <v>122572.59</v>
      </c>
      <c r="Q1075" s="58">
        <f t="shared" si="48"/>
        <v>76598.38</v>
      </c>
      <c r="R1075" s="3" t="s">
        <v>26</v>
      </c>
      <c r="S1075" s="4">
        <v>1947</v>
      </c>
      <c r="T1075" s="4">
        <v>389</v>
      </c>
      <c r="U1075" s="4">
        <v>5.01</v>
      </c>
      <c r="V1075" s="5">
        <v>996878.87</v>
      </c>
      <c r="W1075" s="58">
        <f t="shared" si="49"/>
        <v>355097.02547282598</v>
      </c>
    </row>
    <row r="1076" spans="1:23">
      <c r="A1076" s="3" t="s">
        <v>17</v>
      </c>
      <c r="B1076" s="3" t="s">
        <v>18</v>
      </c>
      <c r="C1076" s="3" t="s">
        <v>19</v>
      </c>
      <c r="D1076" s="3" t="s">
        <v>20</v>
      </c>
      <c r="E1076" s="3" t="s">
        <v>21</v>
      </c>
      <c r="F1076" s="70" t="s">
        <v>487</v>
      </c>
      <c r="G1076" s="3" t="s">
        <v>80</v>
      </c>
      <c r="H1076" s="58" t="str">
        <f t="shared" si="50"/>
        <v>385</v>
      </c>
      <c r="I1076" s="59">
        <f>_xlfn.XLOOKUP(H1076,'A6.2-Rate Base RCND Plant'!C:C,'A6.2-Rate Base RCND Plant'!F:F,"ERROR")</f>
        <v>0.39278890683516676</v>
      </c>
      <c r="J1076" s="3" t="s">
        <v>23</v>
      </c>
      <c r="K1076" s="3" t="s">
        <v>24</v>
      </c>
      <c r="L1076" s="3" t="s">
        <v>25</v>
      </c>
      <c r="M1076" s="4">
        <v>2000</v>
      </c>
      <c r="N1076" s="5">
        <v>8247.3700000000008</v>
      </c>
      <c r="O1076" s="5"/>
      <c r="P1076" s="5">
        <v>6287.89</v>
      </c>
      <c r="Q1076" s="58">
        <f t="shared" si="48"/>
        <v>1959.4800000000005</v>
      </c>
      <c r="R1076" s="3" t="s">
        <v>36</v>
      </c>
      <c r="S1076" s="4">
        <v>1</v>
      </c>
      <c r="T1076" s="4">
        <v>1</v>
      </c>
      <c r="U1076" s="4">
        <v>1</v>
      </c>
      <c r="V1076" s="5">
        <v>8247.3700000000008</v>
      </c>
      <c r="W1076" s="58">
        <f t="shared" si="49"/>
        <v>3239.4754465651495</v>
      </c>
    </row>
    <row r="1077" spans="1:23">
      <c r="A1077" s="3" t="s">
        <v>17</v>
      </c>
      <c r="B1077" s="3" t="s">
        <v>18</v>
      </c>
      <c r="C1077" s="3" t="s">
        <v>19</v>
      </c>
      <c r="D1077" s="3" t="s">
        <v>29</v>
      </c>
      <c r="E1077" s="3" t="s">
        <v>21</v>
      </c>
      <c r="F1077" s="70" t="s">
        <v>487</v>
      </c>
      <c r="G1077" s="3" t="s">
        <v>41</v>
      </c>
      <c r="H1077" s="58" t="str">
        <f t="shared" si="50"/>
        <v>397</v>
      </c>
      <c r="I1077" s="59">
        <f>_xlfn.XLOOKUP(H1077,'A6.2-Rate Base RCND Plant'!C:C,'A6.2-Rate Base RCND Plant'!F:F,"ERROR")</f>
        <v>0.45288665983949944</v>
      </c>
      <c r="J1077" s="3" t="s">
        <v>23</v>
      </c>
      <c r="K1077" s="3" t="s">
        <v>58</v>
      </c>
      <c r="L1077" s="3" t="s">
        <v>59</v>
      </c>
      <c r="M1077" s="4">
        <v>2016</v>
      </c>
      <c r="N1077" s="5">
        <v>2659.72</v>
      </c>
      <c r="O1077" s="5"/>
      <c r="P1077" s="5">
        <v>2314.16</v>
      </c>
      <c r="Q1077" s="58">
        <f t="shared" si="48"/>
        <v>345.55999999999995</v>
      </c>
      <c r="R1077" s="3" t="s">
        <v>36</v>
      </c>
      <c r="S1077" s="4">
        <v>1</v>
      </c>
      <c r="T1077" s="4">
        <v>1</v>
      </c>
      <c r="U1077" s="4">
        <v>1</v>
      </c>
      <c r="V1077" s="5">
        <v>2659.72</v>
      </c>
      <c r="W1077" s="58">
        <f t="shared" si="49"/>
        <v>1204.5517069083135</v>
      </c>
    </row>
    <row r="1078" spans="1:23">
      <c r="A1078" s="3" t="s">
        <v>17</v>
      </c>
      <c r="B1078" s="3" t="s">
        <v>18</v>
      </c>
      <c r="C1078" s="3" t="s">
        <v>19</v>
      </c>
      <c r="D1078" s="3" t="s">
        <v>20</v>
      </c>
      <c r="E1078" s="3" t="s">
        <v>21</v>
      </c>
      <c r="F1078" s="70" t="s">
        <v>487</v>
      </c>
      <c r="G1078" s="3" t="s">
        <v>92</v>
      </c>
      <c r="H1078" s="58" t="str">
        <f t="shared" si="50"/>
        <v>374</v>
      </c>
      <c r="I1078" s="59">
        <f>_xlfn.XLOOKUP(H1078,'A6.2-Rate Base RCND Plant'!C:C,'A6.2-Rate Base RCND Plant'!F:F,"ERROR")</f>
        <v>-1.7269128751637088E-2</v>
      </c>
      <c r="J1078" s="3" t="s">
        <v>96</v>
      </c>
      <c r="K1078" s="3" t="s">
        <v>24</v>
      </c>
      <c r="L1078" s="3" t="s">
        <v>25</v>
      </c>
      <c r="M1078" s="4">
        <v>2003</v>
      </c>
      <c r="N1078" s="5">
        <v>0.01</v>
      </c>
      <c r="O1078" s="5"/>
      <c r="P1078" s="5">
        <v>0</v>
      </c>
      <c r="Q1078" s="58">
        <f t="shared" si="48"/>
        <v>0.01</v>
      </c>
      <c r="R1078" s="3" t="s">
        <v>36</v>
      </c>
      <c r="S1078" s="4">
        <v>1</v>
      </c>
      <c r="T1078" s="4">
        <v>1</v>
      </c>
      <c r="U1078" s="4">
        <v>1</v>
      </c>
      <c r="V1078" s="5">
        <v>0.01</v>
      </c>
      <c r="W1078" s="58">
        <f t="shared" si="49"/>
        <v>-1.7269128751637089E-4</v>
      </c>
    </row>
    <row r="1079" spans="1:23">
      <c r="A1079" s="3" t="s">
        <v>17</v>
      </c>
      <c r="B1079" s="3" t="s">
        <v>18</v>
      </c>
      <c r="C1079" s="3" t="s">
        <v>19</v>
      </c>
      <c r="D1079" s="3" t="s">
        <v>29</v>
      </c>
      <c r="E1079" s="3" t="s">
        <v>21</v>
      </c>
      <c r="F1079" s="70" t="s">
        <v>487</v>
      </c>
      <c r="G1079" s="3" t="s">
        <v>41</v>
      </c>
      <c r="H1079" s="58" t="str">
        <f t="shared" si="50"/>
        <v>397</v>
      </c>
      <c r="I1079" s="59">
        <f>_xlfn.XLOOKUP(H1079,'A6.2-Rate Base RCND Plant'!C:C,'A6.2-Rate Base RCND Plant'!F:F,"ERROR")</f>
        <v>0.45288665983949944</v>
      </c>
      <c r="J1079" s="3" t="s">
        <v>23</v>
      </c>
      <c r="K1079" s="3" t="s">
        <v>49</v>
      </c>
      <c r="L1079" s="3" t="s">
        <v>50</v>
      </c>
      <c r="M1079" s="4">
        <v>2013</v>
      </c>
      <c r="N1079" s="5">
        <v>28381.81</v>
      </c>
      <c r="O1079" s="5"/>
      <c r="P1079" s="5">
        <v>21901.5</v>
      </c>
      <c r="Q1079" s="58">
        <f t="shared" si="48"/>
        <v>6480.3100000000013</v>
      </c>
      <c r="R1079" s="3" t="s">
        <v>36</v>
      </c>
      <c r="S1079" s="4">
        <v>1</v>
      </c>
      <c r="T1079" s="4">
        <v>1</v>
      </c>
      <c r="U1079" s="4">
        <v>1</v>
      </c>
      <c r="V1079" s="5">
        <v>28381.81</v>
      </c>
      <c r="W1079" s="58">
        <f t="shared" si="49"/>
        <v>12853.743131099303</v>
      </c>
    </row>
    <row r="1080" spans="1:23">
      <c r="A1080" s="3" t="s">
        <v>17</v>
      </c>
      <c r="B1080" s="3" t="s">
        <v>18</v>
      </c>
      <c r="C1080" s="3" t="s">
        <v>19</v>
      </c>
      <c r="D1080" s="3" t="s">
        <v>29</v>
      </c>
      <c r="E1080" s="3" t="s">
        <v>21</v>
      </c>
      <c r="F1080" s="70" t="s">
        <v>487</v>
      </c>
      <c r="G1080" s="3" t="s">
        <v>60</v>
      </c>
      <c r="H1080" s="58" t="str">
        <f t="shared" si="50"/>
        <v>394</v>
      </c>
      <c r="I1080" s="59">
        <f>_xlfn.XLOOKUP(H1080,'A6.2-Rate Base RCND Plant'!C:C,'A6.2-Rate Base RCND Plant'!F:F,"ERROR")</f>
        <v>0.34726061264282393</v>
      </c>
      <c r="J1080" s="3" t="s">
        <v>23</v>
      </c>
      <c r="K1080" s="3" t="s">
        <v>31</v>
      </c>
      <c r="L1080" s="3" t="s">
        <v>32</v>
      </c>
      <c r="M1080" s="4">
        <v>2014</v>
      </c>
      <c r="N1080" s="5">
        <v>31286.33</v>
      </c>
      <c r="O1080" s="5"/>
      <c r="P1080" s="5">
        <v>15489.85</v>
      </c>
      <c r="Q1080" s="58">
        <f t="shared" si="48"/>
        <v>15796.480000000001</v>
      </c>
      <c r="R1080" s="3" t="s">
        <v>36</v>
      </c>
      <c r="S1080" s="4">
        <v>1</v>
      </c>
      <c r="T1080" s="4">
        <v>1</v>
      </c>
      <c r="U1080" s="4">
        <v>1</v>
      </c>
      <c r="V1080" s="5">
        <v>31286.33</v>
      </c>
      <c r="W1080" s="58">
        <f t="shared" si="49"/>
        <v>10864.510123145563</v>
      </c>
    </row>
    <row r="1081" spans="1:23">
      <c r="A1081" s="3" t="s">
        <v>17</v>
      </c>
      <c r="B1081" s="3" t="s">
        <v>18</v>
      </c>
      <c r="C1081" s="3" t="s">
        <v>19</v>
      </c>
      <c r="D1081" s="3" t="s">
        <v>20</v>
      </c>
      <c r="E1081" s="3" t="s">
        <v>21</v>
      </c>
      <c r="F1081" s="70" t="s">
        <v>487</v>
      </c>
      <c r="G1081" s="3" t="s">
        <v>63</v>
      </c>
      <c r="H1081" s="58" t="str">
        <f t="shared" si="50"/>
        <v>383</v>
      </c>
      <c r="I1081" s="59">
        <f>_xlfn.XLOOKUP(H1081,'A6.2-Rate Base RCND Plant'!C:C,'A6.2-Rate Base RCND Plant'!F:F,"ERROR")</f>
        <v>0.50413956378429226</v>
      </c>
      <c r="J1081" s="3" t="s">
        <v>23</v>
      </c>
      <c r="K1081" s="3" t="s">
        <v>24</v>
      </c>
      <c r="L1081" s="3" t="s">
        <v>25</v>
      </c>
      <c r="M1081" s="4">
        <v>1992</v>
      </c>
      <c r="N1081" s="5">
        <v>149345.19</v>
      </c>
      <c r="O1081" s="5"/>
      <c r="P1081" s="5">
        <v>131610.9</v>
      </c>
      <c r="Q1081" s="58">
        <f t="shared" si="48"/>
        <v>17734.290000000008</v>
      </c>
      <c r="R1081" s="3" t="s">
        <v>64</v>
      </c>
      <c r="S1081" s="4">
        <v>954</v>
      </c>
      <c r="T1081" s="4">
        <v>301</v>
      </c>
      <c r="U1081" s="4">
        <v>3.17</v>
      </c>
      <c r="V1081" s="5">
        <v>473339.9</v>
      </c>
      <c r="W1081" s="58">
        <f t="shared" si="49"/>
        <v>238629.37070770052</v>
      </c>
    </row>
    <row r="1082" spans="1:23">
      <c r="A1082" s="3" t="s">
        <v>17</v>
      </c>
      <c r="B1082" s="3" t="s">
        <v>18</v>
      </c>
      <c r="C1082" s="3" t="s">
        <v>19</v>
      </c>
      <c r="D1082" s="3" t="s">
        <v>29</v>
      </c>
      <c r="E1082" s="3" t="s">
        <v>21</v>
      </c>
      <c r="F1082" s="70" t="s">
        <v>487</v>
      </c>
      <c r="G1082" s="3" t="s">
        <v>30</v>
      </c>
      <c r="H1082" s="58" t="str">
        <f t="shared" si="50"/>
        <v>390</v>
      </c>
      <c r="I1082" s="59">
        <f>_xlfn.XLOOKUP(H1082,'A6.2-Rate Base RCND Plant'!C:C,'A6.2-Rate Base RCND Plant'!F:F,"ERROR")</f>
        <v>0.24904501540006124</v>
      </c>
      <c r="J1082" s="3" t="s">
        <v>23</v>
      </c>
      <c r="K1082" s="3" t="s">
        <v>42</v>
      </c>
      <c r="L1082" s="3" t="s">
        <v>43</v>
      </c>
      <c r="M1082" s="4">
        <v>2015</v>
      </c>
      <c r="N1082" s="5">
        <v>4107.68</v>
      </c>
      <c r="O1082" s="5"/>
      <c r="P1082" s="5">
        <v>2363.29</v>
      </c>
      <c r="Q1082" s="58">
        <f t="shared" si="48"/>
        <v>1744.3900000000003</v>
      </c>
      <c r="R1082" s="3" t="s">
        <v>33</v>
      </c>
      <c r="S1082" s="4">
        <v>675</v>
      </c>
      <c r="T1082" s="4">
        <v>457</v>
      </c>
      <c r="U1082" s="4">
        <v>1.48</v>
      </c>
      <c r="V1082" s="5">
        <v>6067.14</v>
      </c>
      <c r="W1082" s="58">
        <f t="shared" si="49"/>
        <v>1510.9909747343277</v>
      </c>
    </row>
    <row r="1083" spans="1:23">
      <c r="A1083" s="3" t="s">
        <v>17</v>
      </c>
      <c r="B1083" s="3" t="s">
        <v>18</v>
      </c>
      <c r="C1083" s="3" t="s">
        <v>19</v>
      </c>
      <c r="D1083" s="3" t="s">
        <v>97</v>
      </c>
      <c r="E1083" s="3" t="s">
        <v>21</v>
      </c>
      <c r="F1083" s="70" t="s">
        <v>487</v>
      </c>
      <c r="G1083" s="3" t="s">
        <v>98</v>
      </c>
      <c r="H1083" s="58" t="str">
        <f t="shared" si="50"/>
        <v>302</v>
      </c>
      <c r="I1083" s="59">
        <f>_xlfn.XLOOKUP(H1083,'A6.2-Rate Base RCND Plant'!C:C,'A6.2-Rate Base RCND Plant'!F:F,"ERROR")</f>
        <v>0.18080879826634541</v>
      </c>
      <c r="J1083" s="3" t="s">
        <v>23</v>
      </c>
      <c r="K1083" s="3" t="s">
        <v>24</v>
      </c>
      <c r="L1083" s="3" t="s">
        <v>25</v>
      </c>
      <c r="M1083" s="4">
        <v>2005</v>
      </c>
      <c r="N1083" s="5">
        <v>27172.87</v>
      </c>
      <c r="O1083" s="5"/>
      <c r="P1083" s="5">
        <v>7674.95</v>
      </c>
      <c r="Q1083" s="58">
        <f t="shared" si="48"/>
        <v>19497.919999999998</v>
      </c>
      <c r="R1083" s="3" t="s">
        <v>36</v>
      </c>
      <c r="S1083" s="4">
        <v>1</v>
      </c>
      <c r="T1083" s="4">
        <v>1</v>
      </c>
      <c r="U1083" s="4">
        <v>1</v>
      </c>
      <c r="V1083" s="5">
        <v>27172.87</v>
      </c>
      <c r="W1083" s="58">
        <f t="shared" si="49"/>
        <v>4913.0939701476291</v>
      </c>
    </row>
    <row r="1084" spans="1:23">
      <c r="A1084" s="3" t="s">
        <v>17</v>
      </c>
      <c r="B1084" s="3" t="s">
        <v>18</v>
      </c>
      <c r="C1084" s="3" t="s">
        <v>19</v>
      </c>
      <c r="D1084" s="3" t="s">
        <v>29</v>
      </c>
      <c r="E1084" s="3" t="s">
        <v>21</v>
      </c>
      <c r="F1084" s="70" t="s">
        <v>487</v>
      </c>
      <c r="G1084" s="3" t="s">
        <v>95</v>
      </c>
      <c r="H1084" s="58" t="str">
        <f t="shared" si="50"/>
        <v>389</v>
      </c>
      <c r="I1084" s="59">
        <f>_xlfn.XLOOKUP(H1084,'A6.2-Rate Base RCND Plant'!C:C,'A6.2-Rate Base RCND Plant'!F:F,"ERROR")</f>
        <v>6.1649066788854748E-2</v>
      </c>
      <c r="J1084" s="3" t="s">
        <v>96</v>
      </c>
      <c r="K1084" s="3" t="s">
        <v>73</v>
      </c>
      <c r="L1084" s="3" t="s">
        <v>74</v>
      </c>
      <c r="M1084" s="4">
        <v>1950</v>
      </c>
      <c r="N1084" s="5">
        <v>10548.51</v>
      </c>
      <c r="O1084" s="5"/>
      <c r="P1084" s="5">
        <v>0</v>
      </c>
      <c r="Q1084" s="58">
        <f t="shared" si="48"/>
        <v>10548.51</v>
      </c>
      <c r="R1084" s="3" t="s">
        <v>36</v>
      </c>
      <c r="S1084" s="4">
        <v>1</v>
      </c>
      <c r="T1084" s="4">
        <v>1</v>
      </c>
      <c r="U1084" s="4">
        <v>1</v>
      </c>
      <c r="V1084" s="5">
        <v>10548.51</v>
      </c>
      <c r="W1084" s="58">
        <f t="shared" si="49"/>
        <v>650.30579751290225</v>
      </c>
    </row>
    <row r="1085" spans="1:23">
      <c r="A1085" s="3" t="s">
        <v>17</v>
      </c>
      <c r="B1085" s="3" t="s">
        <v>18</v>
      </c>
      <c r="C1085" s="3" t="s">
        <v>19</v>
      </c>
      <c r="D1085" s="3" t="s">
        <v>29</v>
      </c>
      <c r="E1085" s="3" t="s">
        <v>21</v>
      </c>
      <c r="F1085" s="70" t="s">
        <v>487</v>
      </c>
      <c r="G1085" s="3" t="s">
        <v>60</v>
      </c>
      <c r="H1085" s="58" t="str">
        <f t="shared" si="50"/>
        <v>394</v>
      </c>
      <c r="I1085" s="59">
        <f>_xlfn.XLOOKUP(H1085,'A6.2-Rate Base RCND Plant'!C:C,'A6.2-Rate Base RCND Plant'!F:F,"ERROR")</f>
        <v>0.34726061264282393</v>
      </c>
      <c r="J1085" s="3" t="s">
        <v>23</v>
      </c>
      <c r="K1085" s="3" t="s">
        <v>89</v>
      </c>
      <c r="L1085" s="3" t="s">
        <v>90</v>
      </c>
      <c r="M1085" s="4">
        <v>2014</v>
      </c>
      <c r="N1085" s="5">
        <v>2047.73</v>
      </c>
      <c r="O1085" s="5"/>
      <c r="P1085" s="5">
        <v>659.6</v>
      </c>
      <c r="Q1085" s="58">
        <f t="shared" si="48"/>
        <v>1388.13</v>
      </c>
      <c r="R1085" s="3" t="s">
        <v>36</v>
      </c>
      <c r="S1085" s="4">
        <v>1</v>
      </c>
      <c r="T1085" s="4">
        <v>1</v>
      </c>
      <c r="U1085" s="4">
        <v>1</v>
      </c>
      <c r="V1085" s="5">
        <v>2047.73</v>
      </c>
      <c r="W1085" s="58">
        <f t="shared" si="49"/>
        <v>711.09597432708983</v>
      </c>
    </row>
    <row r="1086" spans="1:23">
      <c r="A1086" s="3" t="s">
        <v>17</v>
      </c>
      <c r="B1086" s="3" t="s">
        <v>18</v>
      </c>
      <c r="C1086" s="3" t="s">
        <v>19</v>
      </c>
      <c r="D1086" s="3" t="s">
        <v>29</v>
      </c>
      <c r="E1086" s="3" t="s">
        <v>21</v>
      </c>
      <c r="F1086" s="70" t="s">
        <v>487</v>
      </c>
      <c r="G1086" s="3" t="s">
        <v>41</v>
      </c>
      <c r="H1086" s="58" t="str">
        <f t="shared" si="50"/>
        <v>397</v>
      </c>
      <c r="I1086" s="59">
        <f>_xlfn.XLOOKUP(H1086,'A6.2-Rate Base RCND Plant'!C:C,'A6.2-Rate Base RCND Plant'!F:F,"ERROR")</f>
        <v>0.45288665983949944</v>
      </c>
      <c r="J1086" s="3" t="s">
        <v>23</v>
      </c>
      <c r="K1086" s="3" t="s">
        <v>58</v>
      </c>
      <c r="L1086" s="3" t="s">
        <v>59</v>
      </c>
      <c r="M1086" s="4">
        <v>2015</v>
      </c>
      <c r="N1086" s="5">
        <v>2419.0700000000002</v>
      </c>
      <c r="O1086" s="5"/>
      <c r="P1086" s="5">
        <v>2223.91</v>
      </c>
      <c r="Q1086" s="58">
        <f t="shared" si="48"/>
        <v>195.16000000000031</v>
      </c>
      <c r="R1086" s="3" t="s">
        <v>36</v>
      </c>
      <c r="S1086" s="4">
        <v>1</v>
      </c>
      <c r="T1086" s="4">
        <v>1</v>
      </c>
      <c r="U1086" s="4">
        <v>1</v>
      </c>
      <c r="V1086" s="5">
        <v>2419.0700000000002</v>
      </c>
      <c r="W1086" s="58">
        <f t="shared" si="49"/>
        <v>1095.564532217938</v>
      </c>
    </row>
    <row r="1087" spans="1:23">
      <c r="A1087" s="3" t="s">
        <v>17</v>
      </c>
      <c r="B1087" s="3" t="s">
        <v>18</v>
      </c>
      <c r="C1087" s="3" t="s">
        <v>19</v>
      </c>
      <c r="D1087" s="3" t="s">
        <v>29</v>
      </c>
      <c r="E1087" s="3" t="s">
        <v>21</v>
      </c>
      <c r="F1087" s="70" t="s">
        <v>487</v>
      </c>
      <c r="G1087" s="3" t="s">
        <v>34</v>
      </c>
      <c r="H1087" s="58" t="str">
        <f t="shared" si="50"/>
        <v>392</v>
      </c>
      <c r="I1087" s="59">
        <f>_xlfn.XLOOKUP(H1087,'A6.2-Rate Base RCND Plant'!C:C,'A6.2-Rate Base RCND Plant'!F:F,"ERROR")</f>
        <v>0.43183290679129122</v>
      </c>
      <c r="J1087" s="3" t="s">
        <v>81</v>
      </c>
      <c r="K1087" s="3" t="s">
        <v>24</v>
      </c>
      <c r="L1087" s="3" t="s">
        <v>25</v>
      </c>
      <c r="M1087" s="4">
        <v>2017</v>
      </c>
      <c r="N1087" s="5">
        <v>303993.21999999997</v>
      </c>
      <c r="O1087" s="5"/>
      <c r="P1087" s="5">
        <v>74854.12</v>
      </c>
      <c r="Q1087" s="58">
        <f t="shared" si="48"/>
        <v>229139.09999999998</v>
      </c>
      <c r="R1087" s="3" t="s">
        <v>36</v>
      </c>
      <c r="S1087" s="4">
        <v>1</v>
      </c>
      <c r="T1087" s="4">
        <v>1</v>
      </c>
      <c r="U1087" s="4">
        <v>1</v>
      </c>
      <c r="V1087" s="5">
        <v>303993.21999999997</v>
      </c>
      <c r="W1087" s="58">
        <f t="shared" si="49"/>
        <v>131274.27583744447</v>
      </c>
    </row>
    <row r="1088" spans="1:23">
      <c r="A1088" s="3" t="s">
        <v>17</v>
      </c>
      <c r="B1088" s="3" t="s">
        <v>18</v>
      </c>
      <c r="C1088" s="3" t="s">
        <v>19</v>
      </c>
      <c r="D1088" s="3" t="s">
        <v>29</v>
      </c>
      <c r="E1088" s="3" t="s">
        <v>21</v>
      </c>
      <c r="F1088" s="70" t="s">
        <v>487</v>
      </c>
      <c r="G1088" s="3" t="s">
        <v>60</v>
      </c>
      <c r="H1088" s="58" t="str">
        <f t="shared" si="50"/>
        <v>394</v>
      </c>
      <c r="I1088" s="59">
        <f>_xlfn.XLOOKUP(H1088,'A6.2-Rate Base RCND Plant'!C:C,'A6.2-Rate Base RCND Plant'!F:F,"ERROR")</f>
        <v>0.34726061264282393</v>
      </c>
      <c r="J1088" s="3" t="s">
        <v>23</v>
      </c>
      <c r="K1088" s="3" t="s">
        <v>89</v>
      </c>
      <c r="L1088" s="3" t="s">
        <v>90</v>
      </c>
      <c r="M1088" s="4">
        <v>2004</v>
      </c>
      <c r="N1088" s="5">
        <v>4040.65</v>
      </c>
      <c r="O1088" s="5"/>
      <c r="P1088" s="5">
        <v>2935.77</v>
      </c>
      <c r="Q1088" s="58">
        <f t="shared" si="48"/>
        <v>1104.8800000000001</v>
      </c>
      <c r="R1088" s="3" t="s">
        <v>36</v>
      </c>
      <c r="S1088" s="4">
        <v>1</v>
      </c>
      <c r="T1088" s="4">
        <v>1</v>
      </c>
      <c r="U1088" s="4">
        <v>1</v>
      </c>
      <c r="V1088" s="5">
        <v>4040.65</v>
      </c>
      <c r="W1088" s="58">
        <f t="shared" si="49"/>
        <v>1403.1585944752264</v>
      </c>
    </row>
    <row r="1089" spans="1:23">
      <c r="A1089" s="3" t="s">
        <v>17</v>
      </c>
      <c r="B1089" s="3" t="s">
        <v>18</v>
      </c>
      <c r="C1089" s="3" t="s">
        <v>19</v>
      </c>
      <c r="D1089" s="3" t="s">
        <v>29</v>
      </c>
      <c r="E1089" s="3" t="s">
        <v>21</v>
      </c>
      <c r="F1089" s="70" t="s">
        <v>487</v>
      </c>
      <c r="G1089" s="3" t="s">
        <v>60</v>
      </c>
      <c r="H1089" s="58" t="str">
        <f t="shared" si="50"/>
        <v>394</v>
      </c>
      <c r="I1089" s="59">
        <f>_xlfn.XLOOKUP(H1089,'A6.2-Rate Base RCND Plant'!C:C,'A6.2-Rate Base RCND Plant'!F:F,"ERROR")</f>
        <v>0.34726061264282393</v>
      </c>
      <c r="J1089" s="3" t="s">
        <v>23</v>
      </c>
      <c r="K1089" s="3" t="s">
        <v>37</v>
      </c>
      <c r="L1089" s="3" t="s">
        <v>38</v>
      </c>
      <c r="M1089" s="4">
        <v>2006</v>
      </c>
      <c r="N1089" s="5">
        <v>82886.92</v>
      </c>
      <c r="O1089" s="5"/>
      <c r="P1089" s="5">
        <v>67711.350000000006</v>
      </c>
      <c r="Q1089" s="58">
        <f t="shared" si="48"/>
        <v>15175.569999999992</v>
      </c>
      <c r="R1089" s="3" t="s">
        <v>36</v>
      </c>
      <c r="S1089" s="4">
        <v>1</v>
      </c>
      <c r="T1089" s="4">
        <v>1</v>
      </c>
      <c r="U1089" s="4">
        <v>1</v>
      </c>
      <c r="V1089" s="5">
        <v>82886.92</v>
      </c>
      <c r="W1089" s="58">
        <f t="shared" si="49"/>
        <v>28783.362619276733</v>
      </c>
    </row>
    <row r="1090" spans="1:23">
      <c r="A1090" s="3" t="s">
        <v>17</v>
      </c>
      <c r="B1090" s="3" t="s">
        <v>18</v>
      </c>
      <c r="C1090" s="3" t="s">
        <v>19</v>
      </c>
      <c r="D1090" s="3" t="s">
        <v>29</v>
      </c>
      <c r="E1090" s="3" t="s">
        <v>21</v>
      </c>
      <c r="F1090" s="70" t="s">
        <v>487</v>
      </c>
      <c r="G1090" s="3" t="s">
        <v>60</v>
      </c>
      <c r="H1090" s="58" t="str">
        <f t="shared" si="50"/>
        <v>394</v>
      </c>
      <c r="I1090" s="59">
        <f>_xlfn.XLOOKUP(H1090,'A6.2-Rate Base RCND Plant'!C:C,'A6.2-Rate Base RCND Plant'!F:F,"ERROR")</f>
        <v>0.34726061264282393</v>
      </c>
      <c r="J1090" s="3" t="s">
        <v>23</v>
      </c>
      <c r="K1090" s="3" t="s">
        <v>42</v>
      </c>
      <c r="L1090" s="3" t="s">
        <v>91</v>
      </c>
      <c r="M1090" s="4">
        <v>2001</v>
      </c>
      <c r="N1090" s="5">
        <v>68677.899999999994</v>
      </c>
      <c r="O1090" s="5"/>
      <c r="P1090" s="5">
        <v>67926.23</v>
      </c>
      <c r="Q1090" s="58">
        <f t="shared" ref="Q1090:Q1153" si="51">N1090-P1090</f>
        <v>751.66999999999825</v>
      </c>
      <c r="R1090" s="3" t="s">
        <v>36</v>
      </c>
      <c r="S1090" s="4">
        <v>1</v>
      </c>
      <c r="T1090" s="4">
        <v>1</v>
      </c>
      <c r="U1090" s="4">
        <v>1</v>
      </c>
      <c r="V1090" s="5">
        <v>68677.899999999994</v>
      </c>
      <c r="W1090" s="58">
        <f t="shared" ref="W1090:W1153" si="52">I1090*V1090</f>
        <v>23849.129629022595</v>
      </c>
    </row>
    <row r="1091" spans="1:23">
      <c r="A1091" s="3" t="s">
        <v>17</v>
      </c>
      <c r="B1091" s="3" t="s">
        <v>18</v>
      </c>
      <c r="C1091" s="3" t="s">
        <v>19</v>
      </c>
      <c r="D1091" s="3" t="s">
        <v>29</v>
      </c>
      <c r="E1091" s="3" t="s">
        <v>21</v>
      </c>
      <c r="F1091" s="70" t="s">
        <v>487</v>
      </c>
      <c r="G1091" s="3" t="s">
        <v>60</v>
      </c>
      <c r="H1091" s="58" t="str">
        <f t="shared" ref="H1091:H1154" si="53">MID(G1091,2,3)</f>
        <v>394</v>
      </c>
      <c r="I1091" s="59">
        <f>_xlfn.XLOOKUP(H1091,'A6.2-Rate Base RCND Plant'!C:C,'A6.2-Rate Base RCND Plant'!F:F,"ERROR")</f>
        <v>0.34726061264282393</v>
      </c>
      <c r="J1091" s="3" t="s">
        <v>23</v>
      </c>
      <c r="K1091" s="3" t="s">
        <v>42</v>
      </c>
      <c r="L1091" s="3" t="s">
        <v>91</v>
      </c>
      <c r="M1091" s="4">
        <v>2007</v>
      </c>
      <c r="N1091" s="5">
        <v>164667.21</v>
      </c>
      <c r="O1091" s="5"/>
      <c r="P1091" s="5">
        <v>122946.11</v>
      </c>
      <c r="Q1091" s="58">
        <f t="shared" si="51"/>
        <v>41721.099999999991</v>
      </c>
      <c r="R1091" s="3" t="s">
        <v>36</v>
      </c>
      <c r="S1091" s="4">
        <v>1</v>
      </c>
      <c r="T1091" s="4">
        <v>1</v>
      </c>
      <c r="U1091" s="4">
        <v>1</v>
      </c>
      <c r="V1091" s="5">
        <v>164667.21</v>
      </c>
      <c r="W1091" s="58">
        <f t="shared" si="52"/>
        <v>57182.436226784543</v>
      </c>
    </row>
    <row r="1092" spans="1:23">
      <c r="A1092" s="3" t="s">
        <v>17</v>
      </c>
      <c r="B1092" s="3" t="s">
        <v>18</v>
      </c>
      <c r="C1092" s="3" t="s">
        <v>19</v>
      </c>
      <c r="D1092" s="3" t="s">
        <v>29</v>
      </c>
      <c r="E1092" s="3" t="s">
        <v>21</v>
      </c>
      <c r="F1092" s="70" t="s">
        <v>487</v>
      </c>
      <c r="G1092" s="3" t="s">
        <v>60</v>
      </c>
      <c r="H1092" s="58" t="str">
        <f t="shared" si="53"/>
        <v>394</v>
      </c>
      <c r="I1092" s="59">
        <f>_xlfn.XLOOKUP(H1092,'A6.2-Rate Base RCND Plant'!C:C,'A6.2-Rate Base RCND Plant'!F:F,"ERROR")</f>
        <v>0.34726061264282393</v>
      </c>
      <c r="J1092" s="3" t="s">
        <v>23</v>
      </c>
      <c r="K1092" s="3" t="s">
        <v>31</v>
      </c>
      <c r="L1092" s="3" t="s">
        <v>32</v>
      </c>
      <c r="M1092" s="4">
        <v>2016</v>
      </c>
      <c r="N1092" s="5">
        <v>35334.370000000003</v>
      </c>
      <c r="O1092" s="5"/>
      <c r="P1092" s="5">
        <v>14561.25</v>
      </c>
      <c r="Q1092" s="58">
        <f t="shared" si="51"/>
        <v>20773.120000000003</v>
      </c>
      <c r="R1092" s="3" t="s">
        <v>36</v>
      </c>
      <c r="S1092" s="4">
        <v>1</v>
      </c>
      <c r="T1092" s="4">
        <v>1</v>
      </c>
      <c r="U1092" s="4">
        <v>1</v>
      </c>
      <c r="V1092" s="5">
        <v>35334.370000000003</v>
      </c>
      <c r="W1092" s="58">
        <f t="shared" si="52"/>
        <v>12270.23497354822</v>
      </c>
    </row>
    <row r="1093" spans="1:23">
      <c r="A1093" s="3" t="s">
        <v>17</v>
      </c>
      <c r="B1093" s="3" t="s">
        <v>18</v>
      </c>
      <c r="C1093" s="3" t="s">
        <v>19</v>
      </c>
      <c r="D1093" s="3" t="s">
        <v>29</v>
      </c>
      <c r="E1093" s="3" t="s">
        <v>21</v>
      </c>
      <c r="F1093" s="70" t="s">
        <v>487</v>
      </c>
      <c r="G1093" s="3" t="s">
        <v>60</v>
      </c>
      <c r="H1093" s="58" t="str">
        <f t="shared" si="53"/>
        <v>394</v>
      </c>
      <c r="I1093" s="59">
        <f>_xlfn.XLOOKUP(H1093,'A6.2-Rate Base RCND Plant'!C:C,'A6.2-Rate Base RCND Plant'!F:F,"ERROR")</f>
        <v>0.34726061264282393</v>
      </c>
      <c r="J1093" s="3" t="s">
        <v>23</v>
      </c>
      <c r="K1093" s="3" t="s">
        <v>31</v>
      </c>
      <c r="L1093" s="3" t="s">
        <v>32</v>
      </c>
      <c r="M1093" s="4">
        <v>2017</v>
      </c>
      <c r="N1093" s="5">
        <v>15877.41</v>
      </c>
      <c r="O1093" s="5"/>
      <c r="P1093" s="5">
        <v>5881.85</v>
      </c>
      <c r="Q1093" s="58">
        <f t="shared" si="51"/>
        <v>9995.56</v>
      </c>
      <c r="R1093" s="3" t="s">
        <v>36</v>
      </c>
      <c r="S1093" s="4">
        <v>1</v>
      </c>
      <c r="T1093" s="4">
        <v>1</v>
      </c>
      <c r="U1093" s="4">
        <v>1</v>
      </c>
      <c r="V1093" s="5">
        <v>15877.41</v>
      </c>
      <c r="W1093" s="58">
        <f t="shared" si="52"/>
        <v>5513.5991237812987</v>
      </c>
    </row>
    <row r="1094" spans="1:23">
      <c r="A1094" s="3" t="s">
        <v>17</v>
      </c>
      <c r="B1094" s="3" t="s">
        <v>18</v>
      </c>
      <c r="C1094" s="3" t="s">
        <v>19</v>
      </c>
      <c r="D1094" s="3" t="s">
        <v>29</v>
      </c>
      <c r="E1094" s="3" t="s">
        <v>21</v>
      </c>
      <c r="F1094" s="70" t="s">
        <v>487</v>
      </c>
      <c r="G1094" s="3" t="s">
        <v>60</v>
      </c>
      <c r="H1094" s="58" t="str">
        <f t="shared" si="53"/>
        <v>394</v>
      </c>
      <c r="I1094" s="59">
        <f>_xlfn.XLOOKUP(H1094,'A6.2-Rate Base RCND Plant'!C:C,'A6.2-Rate Base RCND Plant'!F:F,"ERROR")</f>
        <v>0.34726061264282393</v>
      </c>
      <c r="J1094" s="3" t="s">
        <v>23</v>
      </c>
      <c r="K1094" s="3" t="s">
        <v>58</v>
      </c>
      <c r="L1094" s="3" t="s">
        <v>59</v>
      </c>
      <c r="M1094" s="4">
        <v>2005</v>
      </c>
      <c r="N1094" s="5">
        <v>1577.66</v>
      </c>
      <c r="O1094" s="5"/>
      <c r="P1094" s="5">
        <v>1302.74</v>
      </c>
      <c r="Q1094" s="58">
        <f t="shared" si="51"/>
        <v>274.92000000000007</v>
      </c>
      <c r="R1094" s="3" t="s">
        <v>36</v>
      </c>
      <c r="S1094" s="4">
        <v>1</v>
      </c>
      <c r="T1094" s="4">
        <v>1</v>
      </c>
      <c r="U1094" s="4">
        <v>1</v>
      </c>
      <c r="V1094" s="5">
        <v>1577.66</v>
      </c>
      <c r="W1094" s="58">
        <f t="shared" si="52"/>
        <v>547.85917814207767</v>
      </c>
    </row>
    <row r="1095" spans="1:23">
      <c r="A1095" s="3" t="s">
        <v>17</v>
      </c>
      <c r="B1095" s="3" t="s">
        <v>18</v>
      </c>
      <c r="C1095" s="3" t="s">
        <v>19</v>
      </c>
      <c r="D1095" s="3" t="s">
        <v>29</v>
      </c>
      <c r="E1095" s="3" t="s">
        <v>21</v>
      </c>
      <c r="F1095" s="70" t="s">
        <v>487</v>
      </c>
      <c r="G1095" s="3" t="s">
        <v>57</v>
      </c>
      <c r="H1095" s="58" t="str">
        <f t="shared" si="53"/>
        <v>396</v>
      </c>
      <c r="I1095" s="59">
        <f>_xlfn.XLOOKUP(H1095,'A6.2-Rate Base RCND Plant'!C:C,'A6.2-Rate Base RCND Plant'!F:F,"ERROR")</f>
        <v>0.54297473900690851</v>
      </c>
      <c r="J1095" s="3" t="s">
        <v>23</v>
      </c>
      <c r="K1095" s="3" t="s">
        <v>49</v>
      </c>
      <c r="L1095" s="3" t="s">
        <v>50</v>
      </c>
      <c r="M1095" s="4">
        <v>2005</v>
      </c>
      <c r="N1095" s="5">
        <v>31832.400000000001</v>
      </c>
      <c r="O1095" s="5"/>
      <c r="P1095" s="5">
        <v>31654.35</v>
      </c>
      <c r="Q1095" s="58">
        <f t="shared" si="51"/>
        <v>178.05000000000291</v>
      </c>
      <c r="R1095" s="3" t="s">
        <v>36</v>
      </c>
      <c r="S1095" s="4">
        <v>1</v>
      </c>
      <c r="T1095" s="4">
        <v>1</v>
      </c>
      <c r="U1095" s="4">
        <v>1</v>
      </c>
      <c r="V1095" s="5">
        <v>31832.400000000001</v>
      </c>
      <c r="W1095" s="58">
        <f t="shared" si="52"/>
        <v>17284.189081963515</v>
      </c>
    </row>
    <row r="1096" spans="1:23">
      <c r="A1096" s="3" t="s">
        <v>17</v>
      </c>
      <c r="B1096" s="3" t="s">
        <v>18</v>
      </c>
      <c r="C1096" s="3" t="s">
        <v>19</v>
      </c>
      <c r="D1096" s="3" t="s">
        <v>29</v>
      </c>
      <c r="E1096" s="3" t="s">
        <v>21</v>
      </c>
      <c r="F1096" s="70" t="s">
        <v>487</v>
      </c>
      <c r="G1096" s="3" t="s">
        <v>60</v>
      </c>
      <c r="H1096" s="58" t="str">
        <f t="shared" si="53"/>
        <v>394</v>
      </c>
      <c r="I1096" s="59">
        <f>_xlfn.XLOOKUP(H1096,'A6.2-Rate Base RCND Plant'!C:C,'A6.2-Rate Base RCND Plant'!F:F,"ERROR")</f>
        <v>0.34726061264282393</v>
      </c>
      <c r="J1096" s="3" t="s">
        <v>23</v>
      </c>
      <c r="K1096" s="3" t="s">
        <v>37</v>
      </c>
      <c r="L1096" s="3" t="s">
        <v>38</v>
      </c>
      <c r="M1096" s="4">
        <v>2008</v>
      </c>
      <c r="N1096" s="5">
        <v>2929.67</v>
      </c>
      <c r="O1096" s="5"/>
      <c r="P1096" s="5">
        <v>2165.5500000000002</v>
      </c>
      <c r="Q1096" s="58">
        <f t="shared" si="51"/>
        <v>764.11999999999989</v>
      </c>
      <c r="R1096" s="3" t="s">
        <v>36</v>
      </c>
      <c r="S1096" s="4">
        <v>1</v>
      </c>
      <c r="T1096" s="4">
        <v>1</v>
      </c>
      <c r="U1096" s="4">
        <v>1</v>
      </c>
      <c r="V1096" s="5">
        <v>2929.67</v>
      </c>
      <c r="W1096" s="58">
        <f t="shared" si="52"/>
        <v>1017.358999041302</v>
      </c>
    </row>
    <row r="1097" spans="1:23">
      <c r="A1097" s="3" t="s">
        <v>17</v>
      </c>
      <c r="B1097" s="3" t="s">
        <v>18</v>
      </c>
      <c r="C1097" s="3" t="s">
        <v>19</v>
      </c>
      <c r="D1097" s="3" t="s">
        <v>29</v>
      </c>
      <c r="E1097" s="3" t="s">
        <v>21</v>
      </c>
      <c r="F1097" s="70" t="s">
        <v>487</v>
      </c>
      <c r="G1097" s="3" t="s">
        <v>60</v>
      </c>
      <c r="H1097" s="58" t="str">
        <f t="shared" si="53"/>
        <v>394</v>
      </c>
      <c r="I1097" s="59">
        <f>_xlfn.XLOOKUP(H1097,'A6.2-Rate Base RCND Plant'!C:C,'A6.2-Rate Base RCND Plant'!F:F,"ERROR")</f>
        <v>0.34726061264282393</v>
      </c>
      <c r="J1097" s="3" t="s">
        <v>23</v>
      </c>
      <c r="K1097" s="3" t="s">
        <v>89</v>
      </c>
      <c r="L1097" s="3" t="s">
        <v>90</v>
      </c>
      <c r="M1097" s="4">
        <v>2009</v>
      </c>
      <c r="N1097" s="5">
        <v>8442.86</v>
      </c>
      <c r="O1097" s="5"/>
      <c r="P1097" s="5">
        <v>3978.83</v>
      </c>
      <c r="Q1097" s="58">
        <f t="shared" si="51"/>
        <v>4464.0300000000007</v>
      </c>
      <c r="R1097" s="3" t="s">
        <v>36</v>
      </c>
      <c r="S1097" s="4">
        <v>1</v>
      </c>
      <c r="T1097" s="4">
        <v>1</v>
      </c>
      <c r="U1097" s="4">
        <v>1</v>
      </c>
      <c r="V1097" s="5">
        <v>8442.86</v>
      </c>
      <c r="W1097" s="58">
        <f t="shared" si="52"/>
        <v>2931.8727360575926</v>
      </c>
    </row>
    <row r="1098" spans="1:23">
      <c r="A1098" s="3" t="s">
        <v>17</v>
      </c>
      <c r="B1098" s="3" t="s">
        <v>18</v>
      </c>
      <c r="C1098" s="3" t="s">
        <v>19</v>
      </c>
      <c r="D1098" s="3" t="s">
        <v>29</v>
      </c>
      <c r="E1098" s="3" t="s">
        <v>21</v>
      </c>
      <c r="F1098" s="70" t="s">
        <v>487</v>
      </c>
      <c r="G1098" s="3" t="s">
        <v>57</v>
      </c>
      <c r="H1098" s="58" t="str">
        <f t="shared" si="53"/>
        <v>396</v>
      </c>
      <c r="I1098" s="59">
        <f>_xlfn.XLOOKUP(H1098,'A6.2-Rate Base RCND Plant'!C:C,'A6.2-Rate Base RCND Plant'!F:F,"ERROR")</f>
        <v>0.54297473900690851</v>
      </c>
      <c r="J1098" s="3" t="s">
        <v>23</v>
      </c>
      <c r="K1098" s="3" t="s">
        <v>42</v>
      </c>
      <c r="L1098" s="3" t="s">
        <v>91</v>
      </c>
      <c r="M1098" s="4">
        <v>2012</v>
      </c>
      <c r="N1098" s="5">
        <v>14699.76</v>
      </c>
      <c r="O1098" s="5"/>
      <c r="P1098" s="5">
        <v>14699.76</v>
      </c>
      <c r="Q1098" s="58">
        <f t="shared" si="51"/>
        <v>0</v>
      </c>
      <c r="R1098" s="3" t="s">
        <v>36</v>
      </c>
      <c r="S1098" s="4">
        <v>1</v>
      </c>
      <c r="T1098" s="4">
        <v>1</v>
      </c>
      <c r="U1098" s="4">
        <v>1</v>
      </c>
      <c r="V1098" s="5">
        <v>14699.76</v>
      </c>
      <c r="W1098" s="58">
        <f t="shared" si="52"/>
        <v>7981.5983494641932</v>
      </c>
    </row>
    <row r="1099" spans="1:23">
      <c r="A1099" s="3" t="s">
        <v>17</v>
      </c>
      <c r="B1099" s="3" t="s">
        <v>18</v>
      </c>
      <c r="C1099" s="3" t="s">
        <v>19</v>
      </c>
      <c r="D1099" s="3" t="s">
        <v>29</v>
      </c>
      <c r="E1099" s="3" t="s">
        <v>21</v>
      </c>
      <c r="F1099" s="70" t="s">
        <v>487</v>
      </c>
      <c r="G1099" s="3" t="s">
        <v>57</v>
      </c>
      <c r="H1099" s="58" t="str">
        <f t="shared" si="53"/>
        <v>396</v>
      </c>
      <c r="I1099" s="59">
        <f>_xlfn.XLOOKUP(H1099,'A6.2-Rate Base RCND Plant'!C:C,'A6.2-Rate Base RCND Plant'!F:F,"ERROR")</f>
        <v>0.54297473900690851</v>
      </c>
      <c r="J1099" s="3" t="s">
        <v>23</v>
      </c>
      <c r="K1099" s="3" t="s">
        <v>49</v>
      </c>
      <c r="L1099" s="3" t="s">
        <v>50</v>
      </c>
      <c r="M1099" s="4">
        <v>2006</v>
      </c>
      <c r="N1099" s="5">
        <v>12167.12</v>
      </c>
      <c r="O1099" s="5"/>
      <c r="P1099" s="5">
        <v>12074.18</v>
      </c>
      <c r="Q1099" s="58">
        <f t="shared" si="51"/>
        <v>92.940000000000509</v>
      </c>
      <c r="R1099" s="3" t="s">
        <v>36</v>
      </c>
      <c r="S1099" s="4">
        <v>1</v>
      </c>
      <c r="T1099" s="4">
        <v>1</v>
      </c>
      <c r="U1099" s="4">
        <v>1</v>
      </c>
      <c r="V1099" s="5">
        <v>12167.12</v>
      </c>
      <c r="W1099" s="58">
        <f t="shared" si="52"/>
        <v>6606.4388064657369</v>
      </c>
    </row>
    <row r="1100" spans="1:23">
      <c r="A1100" s="3" t="s">
        <v>17</v>
      </c>
      <c r="B1100" s="3" t="s">
        <v>18</v>
      </c>
      <c r="C1100" s="3" t="s">
        <v>19</v>
      </c>
      <c r="D1100" s="3" t="s">
        <v>29</v>
      </c>
      <c r="E1100" s="3" t="s">
        <v>21</v>
      </c>
      <c r="F1100" s="70" t="s">
        <v>487</v>
      </c>
      <c r="G1100" s="3" t="s">
        <v>30</v>
      </c>
      <c r="H1100" s="58" t="str">
        <f t="shared" si="53"/>
        <v>390</v>
      </c>
      <c r="I1100" s="59">
        <f>_xlfn.XLOOKUP(H1100,'A6.2-Rate Base RCND Plant'!C:C,'A6.2-Rate Base RCND Plant'!F:F,"ERROR")</f>
        <v>0.24904501540006124</v>
      </c>
      <c r="J1100" s="3" t="s">
        <v>23</v>
      </c>
      <c r="K1100" s="3" t="s">
        <v>42</v>
      </c>
      <c r="L1100" s="3" t="s">
        <v>43</v>
      </c>
      <c r="M1100" s="4">
        <v>1967</v>
      </c>
      <c r="N1100" s="5">
        <v>56216.02</v>
      </c>
      <c r="O1100" s="5"/>
      <c r="P1100" s="5">
        <v>56216.02</v>
      </c>
      <c r="Q1100" s="58">
        <f t="shared" si="51"/>
        <v>0</v>
      </c>
      <c r="R1100" s="3" t="s">
        <v>33</v>
      </c>
      <c r="S1100" s="4">
        <v>675</v>
      </c>
      <c r="T1100" s="4">
        <v>65</v>
      </c>
      <c r="U1100" s="4">
        <v>10.38</v>
      </c>
      <c r="V1100" s="5">
        <v>583781.75</v>
      </c>
      <c r="W1100" s="58">
        <f t="shared" si="52"/>
        <v>145387.9349190247</v>
      </c>
    </row>
    <row r="1101" spans="1:23">
      <c r="A1101" s="3" t="s">
        <v>17</v>
      </c>
      <c r="B1101" s="3" t="s">
        <v>18</v>
      </c>
      <c r="C1101" s="3" t="s">
        <v>19</v>
      </c>
      <c r="D1101" s="3" t="s">
        <v>29</v>
      </c>
      <c r="E1101" s="3" t="s">
        <v>21</v>
      </c>
      <c r="F1101" s="70" t="s">
        <v>487</v>
      </c>
      <c r="G1101" s="3" t="s">
        <v>70</v>
      </c>
      <c r="H1101" s="58" t="str">
        <f t="shared" si="53"/>
        <v>391</v>
      </c>
      <c r="I1101" s="59">
        <f>_xlfn.XLOOKUP(H1101,'A6.2-Rate Base RCND Plant'!C:C,'A6.2-Rate Base RCND Plant'!F:F,"ERROR")</f>
        <v>0.55164661503469203</v>
      </c>
      <c r="J1101" s="3" t="s">
        <v>71</v>
      </c>
      <c r="K1101" s="3" t="s">
        <v>42</v>
      </c>
      <c r="L1101" s="3" t="s">
        <v>43</v>
      </c>
      <c r="M1101" s="4">
        <v>2006</v>
      </c>
      <c r="N1101" s="5">
        <v>10407.540000000001</v>
      </c>
      <c r="O1101" s="5"/>
      <c r="P1101" s="5">
        <v>10406.89</v>
      </c>
      <c r="Q1101" s="58">
        <f t="shared" si="51"/>
        <v>0.65000000000145519</v>
      </c>
      <c r="R1101" s="3" t="s">
        <v>36</v>
      </c>
      <c r="S1101" s="4">
        <v>1</v>
      </c>
      <c r="T1101" s="4">
        <v>1</v>
      </c>
      <c r="U1101" s="4">
        <v>1</v>
      </c>
      <c r="V1101" s="5">
        <v>10407.540000000001</v>
      </c>
      <c r="W1101" s="58">
        <f t="shared" si="52"/>
        <v>5741.2842118381595</v>
      </c>
    </row>
    <row r="1102" spans="1:23">
      <c r="A1102" s="3" t="s">
        <v>17</v>
      </c>
      <c r="B1102" s="3" t="s">
        <v>18</v>
      </c>
      <c r="C1102" s="3" t="s">
        <v>19</v>
      </c>
      <c r="D1102" s="3" t="s">
        <v>29</v>
      </c>
      <c r="E1102" s="3" t="s">
        <v>21</v>
      </c>
      <c r="F1102" s="70" t="s">
        <v>487</v>
      </c>
      <c r="G1102" s="3" t="s">
        <v>60</v>
      </c>
      <c r="H1102" s="58" t="str">
        <f t="shared" si="53"/>
        <v>394</v>
      </c>
      <c r="I1102" s="59">
        <f>_xlfn.XLOOKUP(H1102,'A6.2-Rate Base RCND Plant'!C:C,'A6.2-Rate Base RCND Plant'!F:F,"ERROR")</f>
        <v>0.34726061264282393</v>
      </c>
      <c r="J1102" s="3" t="s">
        <v>23</v>
      </c>
      <c r="K1102" s="3" t="s">
        <v>89</v>
      </c>
      <c r="L1102" s="3" t="s">
        <v>90</v>
      </c>
      <c r="M1102" s="4">
        <v>2008</v>
      </c>
      <c r="N1102" s="5">
        <v>4147.99</v>
      </c>
      <c r="O1102" s="5"/>
      <c r="P1102" s="5">
        <v>2117.12</v>
      </c>
      <c r="Q1102" s="58">
        <f t="shared" si="51"/>
        <v>2030.87</v>
      </c>
      <c r="R1102" s="3" t="s">
        <v>36</v>
      </c>
      <c r="S1102" s="4">
        <v>1</v>
      </c>
      <c r="T1102" s="4">
        <v>1</v>
      </c>
      <c r="U1102" s="4">
        <v>1</v>
      </c>
      <c r="V1102" s="5">
        <v>4147.99</v>
      </c>
      <c r="W1102" s="58">
        <f t="shared" si="52"/>
        <v>1440.4335486363073</v>
      </c>
    </row>
    <row r="1103" spans="1:23">
      <c r="A1103" s="3" t="s">
        <v>17</v>
      </c>
      <c r="B1103" s="3" t="s">
        <v>18</v>
      </c>
      <c r="C1103" s="3" t="s">
        <v>19</v>
      </c>
      <c r="D1103" s="3" t="s">
        <v>29</v>
      </c>
      <c r="E1103" s="3" t="s">
        <v>21</v>
      </c>
      <c r="F1103" s="70" t="s">
        <v>487</v>
      </c>
      <c r="G1103" s="3" t="s">
        <v>70</v>
      </c>
      <c r="H1103" s="58" t="str">
        <f t="shared" si="53"/>
        <v>391</v>
      </c>
      <c r="I1103" s="59">
        <f>_xlfn.XLOOKUP(H1103,'A6.2-Rate Base RCND Plant'!C:C,'A6.2-Rate Base RCND Plant'!F:F,"ERROR")</f>
        <v>0.55164661503469203</v>
      </c>
      <c r="J1103" s="3" t="s">
        <v>71</v>
      </c>
      <c r="K1103" s="3" t="s">
        <v>89</v>
      </c>
      <c r="L1103" s="3" t="s">
        <v>90</v>
      </c>
      <c r="M1103" s="4">
        <v>2005</v>
      </c>
      <c r="N1103" s="5">
        <v>2305.1</v>
      </c>
      <c r="O1103" s="5"/>
      <c r="P1103" s="5">
        <v>2303.79</v>
      </c>
      <c r="Q1103" s="58">
        <f t="shared" si="51"/>
        <v>1.3099999999999454</v>
      </c>
      <c r="R1103" s="3" t="s">
        <v>36</v>
      </c>
      <c r="S1103" s="4">
        <v>1</v>
      </c>
      <c r="T1103" s="4">
        <v>1</v>
      </c>
      <c r="U1103" s="4">
        <v>1</v>
      </c>
      <c r="V1103" s="5">
        <v>2305.1</v>
      </c>
      <c r="W1103" s="58">
        <f t="shared" si="52"/>
        <v>1271.6006123164686</v>
      </c>
    </row>
    <row r="1104" spans="1:23">
      <c r="A1104" s="3" t="s">
        <v>17</v>
      </c>
      <c r="B1104" s="3" t="s">
        <v>18</v>
      </c>
      <c r="C1104" s="3" t="s">
        <v>19</v>
      </c>
      <c r="D1104" s="3" t="s">
        <v>29</v>
      </c>
      <c r="E1104" s="3" t="s">
        <v>21</v>
      </c>
      <c r="F1104" s="70" t="s">
        <v>487</v>
      </c>
      <c r="G1104" s="3" t="s">
        <v>60</v>
      </c>
      <c r="H1104" s="58" t="str">
        <f t="shared" si="53"/>
        <v>394</v>
      </c>
      <c r="I1104" s="59">
        <f>_xlfn.XLOOKUP(H1104,'A6.2-Rate Base RCND Plant'!C:C,'A6.2-Rate Base RCND Plant'!F:F,"ERROR")</f>
        <v>0.34726061264282393</v>
      </c>
      <c r="J1104" s="3" t="s">
        <v>23</v>
      </c>
      <c r="K1104" s="3" t="s">
        <v>73</v>
      </c>
      <c r="L1104" s="3" t="s">
        <v>74</v>
      </c>
      <c r="M1104" s="4">
        <v>2006</v>
      </c>
      <c r="N1104" s="5">
        <v>15527.05</v>
      </c>
      <c r="O1104" s="5"/>
      <c r="P1104" s="5">
        <v>12391.76</v>
      </c>
      <c r="Q1104" s="58">
        <f t="shared" si="51"/>
        <v>3135.2899999999991</v>
      </c>
      <c r="R1104" s="3" t="s">
        <v>36</v>
      </c>
      <c r="S1104" s="4">
        <v>1</v>
      </c>
      <c r="T1104" s="4">
        <v>1</v>
      </c>
      <c r="U1104" s="4">
        <v>1</v>
      </c>
      <c r="V1104" s="5">
        <v>15527.05</v>
      </c>
      <c r="W1104" s="58">
        <f t="shared" si="52"/>
        <v>5391.9328955357587</v>
      </c>
    </row>
    <row r="1105" spans="1:23">
      <c r="A1105" s="3" t="s">
        <v>17</v>
      </c>
      <c r="B1105" s="3" t="s">
        <v>18</v>
      </c>
      <c r="C1105" s="3" t="s">
        <v>19</v>
      </c>
      <c r="D1105" s="3" t="s">
        <v>29</v>
      </c>
      <c r="E1105" s="3" t="s">
        <v>21</v>
      </c>
      <c r="F1105" s="70" t="s">
        <v>487</v>
      </c>
      <c r="G1105" s="3" t="s">
        <v>70</v>
      </c>
      <c r="H1105" s="58" t="str">
        <f t="shared" si="53"/>
        <v>391</v>
      </c>
      <c r="I1105" s="59">
        <f>_xlfn.XLOOKUP(H1105,'A6.2-Rate Base RCND Plant'!C:C,'A6.2-Rate Base RCND Plant'!F:F,"ERROR")</f>
        <v>0.55164661503469203</v>
      </c>
      <c r="J1105" s="3" t="s">
        <v>71</v>
      </c>
      <c r="K1105" s="3" t="s">
        <v>73</v>
      </c>
      <c r="L1105" s="3" t="s">
        <v>74</v>
      </c>
      <c r="M1105" s="4">
        <v>2012</v>
      </c>
      <c r="N1105" s="5">
        <v>779.98</v>
      </c>
      <c r="O1105" s="5"/>
      <c r="P1105" s="5">
        <v>7436.34</v>
      </c>
      <c r="Q1105" s="58">
        <f t="shared" si="51"/>
        <v>-6656.3600000000006</v>
      </c>
      <c r="R1105" s="3" t="s">
        <v>36</v>
      </c>
      <c r="S1105" s="4">
        <v>1</v>
      </c>
      <c r="T1105" s="4">
        <v>1</v>
      </c>
      <c r="U1105" s="4">
        <v>1</v>
      </c>
      <c r="V1105" s="5">
        <v>779.98</v>
      </c>
      <c r="W1105" s="58">
        <f t="shared" si="52"/>
        <v>430.2733267947591</v>
      </c>
    </row>
    <row r="1106" spans="1:23">
      <c r="A1106" s="3" t="s">
        <v>17</v>
      </c>
      <c r="B1106" s="3" t="s">
        <v>18</v>
      </c>
      <c r="C1106" s="3" t="s">
        <v>19</v>
      </c>
      <c r="D1106" s="3" t="s">
        <v>29</v>
      </c>
      <c r="E1106" s="3" t="s">
        <v>21</v>
      </c>
      <c r="F1106" s="70" t="s">
        <v>487</v>
      </c>
      <c r="G1106" s="3" t="s">
        <v>70</v>
      </c>
      <c r="H1106" s="58" t="str">
        <f t="shared" si="53"/>
        <v>391</v>
      </c>
      <c r="I1106" s="59">
        <f>_xlfn.XLOOKUP(H1106,'A6.2-Rate Base RCND Plant'!C:C,'A6.2-Rate Base RCND Plant'!F:F,"ERROR")</f>
        <v>0.55164661503469203</v>
      </c>
      <c r="J1106" s="3" t="s">
        <v>71</v>
      </c>
      <c r="K1106" s="3" t="s">
        <v>42</v>
      </c>
      <c r="L1106" s="3" t="s">
        <v>43</v>
      </c>
      <c r="M1106" s="4">
        <v>2015</v>
      </c>
      <c r="N1106" s="5">
        <v>23341.74</v>
      </c>
      <c r="O1106" s="5"/>
      <c r="P1106" s="5">
        <v>20787.509999999998</v>
      </c>
      <c r="Q1106" s="58">
        <f t="shared" si="51"/>
        <v>2554.2300000000032</v>
      </c>
      <c r="R1106" s="3" t="s">
        <v>36</v>
      </c>
      <c r="S1106" s="4">
        <v>1</v>
      </c>
      <c r="T1106" s="4">
        <v>1</v>
      </c>
      <c r="U1106" s="4">
        <v>1</v>
      </c>
      <c r="V1106" s="5">
        <v>23341.74</v>
      </c>
      <c r="W1106" s="58">
        <f t="shared" si="52"/>
        <v>12876.391860019874</v>
      </c>
    </row>
    <row r="1107" spans="1:23">
      <c r="A1107" s="3" t="s">
        <v>17</v>
      </c>
      <c r="B1107" s="3" t="s">
        <v>18</v>
      </c>
      <c r="C1107" s="3" t="s">
        <v>19</v>
      </c>
      <c r="D1107" s="3" t="s">
        <v>29</v>
      </c>
      <c r="E1107" s="3" t="s">
        <v>21</v>
      </c>
      <c r="F1107" s="70" t="s">
        <v>487</v>
      </c>
      <c r="G1107" s="3" t="s">
        <v>70</v>
      </c>
      <c r="H1107" s="58" t="str">
        <f t="shared" si="53"/>
        <v>391</v>
      </c>
      <c r="I1107" s="59">
        <f>_xlfn.XLOOKUP(H1107,'A6.2-Rate Base RCND Plant'!C:C,'A6.2-Rate Base RCND Plant'!F:F,"ERROR")</f>
        <v>0.55164661503469203</v>
      </c>
      <c r="J1107" s="3" t="s">
        <v>71</v>
      </c>
      <c r="K1107" s="3" t="s">
        <v>42</v>
      </c>
      <c r="L1107" s="3" t="s">
        <v>43</v>
      </c>
      <c r="M1107" s="4">
        <v>2016</v>
      </c>
      <c r="N1107" s="5">
        <v>38343.75</v>
      </c>
      <c r="O1107" s="5"/>
      <c r="P1107" s="5">
        <v>32007.86</v>
      </c>
      <c r="Q1107" s="58">
        <f t="shared" si="51"/>
        <v>6335.8899999999994</v>
      </c>
      <c r="R1107" s="3" t="s">
        <v>36</v>
      </c>
      <c r="S1107" s="4">
        <v>1</v>
      </c>
      <c r="T1107" s="4">
        <v>1</v>
      </c>
      <c r="U1107" s="4">
        <v>1</v>
      </c>
      <c r="V1107" s="5">
        <v>38343.75</v>
      </c>
      <c r="W1107" s="58">
        <f t="shared" si="52"/>
        <v>21152.199895236474</v>
      </c>
    </row>
    <row r="1108" spans="1:23">
      <c r="A1108" s="3" t="s">
        <v>17</v>
      </c>
      <c r="B1108" s="3" t="s">
        <v>18</v>
      </c>
      <c r="C1108" s="3" t="s">
        <v>19</v>
      </c>
      <c r="D1108" s="3" t="s">
        <v>29</v>
      </c>
      <c r="E1108" s="3" t="s">
        <v>21</v>
      </c>
      <c r="F1108" s="70" t="s">
        <v>487</v>
      </c>
      <c r="G1108" s="3" t="s">
        <v>82</v>
      </c>
      <c r="H1108" s="58" t="str">
        <f t="shared" si="53"/>
        <v>393</v>
      </c>
      <c r="I1108" s="59">
        <f>_xlfn.XLOOKUP(H1108,'A6.2-Rate Base RCND Plant'!C:C,'A6.2-Rate Base RCND Plant'!F:F,"ERROR")</f>
        <v>0.47174007972370507</v>
      </c>
      <c r="J1108" s="3" t="s">
        <v>23</v>
      </c>
      <c r="K1108" s="3" t="s">
        <v>42</v>
      </c>
      <c r="L1108" s="3" t="s">
        <v>91</v>
      </c>
      <c r="M1108" s="4">
        <v>2000</v>
      </c>
      <c r="N1108" s="5">
        <v>9922.3700000000008</v>
      </c>
      <c r="O1108" s="5"/>
      <c r="P1108" s="5">
        <v>6388.29</v>
      </c>
      <c r="Q1108" s="58">
        <f t="shared" si="51"/>
        <v>3534.0800000000008</v>
      </c>
      <c r="R1108" s="3" t="s">
        <v>36</v>
      </c>
      <c r="S1108" s="4">
        <v>1</v>
      </c>
      <c r="T1108" s="4">
        <v>1</v>
      </c>
      <c r="U1108" s="4">
        <v>1</v>
      </c>
      <c r="V1108" s="5">
        <v>9922.3700000000008</v>
      </c>
      <c r="W1108" s="58">
        <f t="shared" si="52"/>
        <v>4680.7796148481002</v>
      </c>
    </row>
    <row r="1109" spans="1:23">
      <c r="A1109" s="3" t="s">
        <v>17</v>
      </c>
      <c r="B1109" s="3" t="s">
        <v>18</v>
      </c>
      <c r="C1109" s="3" t="s">
        <v>19</v>
      </c>
      <c r="D1109" s="3" t="s">
        <v>29</v>
      </c>
      <c r="E1109" s="3" t="s">
        <v>21</v>
      </c>
      <c r="F1109" s="70" t="s">
        <v>487</v>
      </c>
      <c r="G1109" s="3" t="s">
        <v>82</v>
      </c>
      <c r="H1109" s="58" t="str">
        <f t="shared" si="53"/>
        <v>393</v>
      </c>
      <c r="I1109" s="59">
        <f>_xlfn.XLOOKUP(H1109,'A6.2-Rate Base RCND Plant'!C:C,'A6.2-Rate Base RCND Plant'!F:F,"ERROR")</f>
        <v>0.47174007972370507</v>
      </c>
      <c r="J1109" s="3" t="s">
        <v>23</v>
      </c>
      <c r="K1109" s="3" t="s">
        <v>73</v>
      </c>
      <c r="L1109" s="3" t="s">
        <v>74</v>
      </c>
      <c r="M1109" s="4">
        <v>2011</v>
      </c>
      <c r="N1109" s="5">
        <v>1409.61</v>
      </c>
      <c r="O1109" s="5"/>
      <c r="P1109" s="5">
        <v>522.80999999999995</v>
      </c>
      <c r="Q1109" s="58">
        <f t="shared" si="51"/>
        <v>886.8</v>
      </c>
      <c r="R1109" s="3" t="s">
        <v>36</v>
      </c>
      <c r="S1109" s="4">
        <v>1</v>
      </c>
      <c r="T1109" s="4">
        <v>1</v>
      </c>
      <c r="U1109" s="4">
        <v>1</v>
      </c>
      <c r="V1109" s="5">
        <v>1409.61</v>
      </c>
      <c r="W1109" s="58">
        <f t="shared" si="52"/>
        <v>664.96953377933187</v>
      </c>
    </row>
    <row r="1110" spans="1:23">
      <c r="A1110" s="3" t="s">
        <v>17</v>
      </c>
      <c r="B1110" s="3" t="s">
        <v>18</v>
      </c>
      <c r="C1110" s="3" t="s">
        <v>19</v>
      </c>
      <c r="D1110" s="3" t="s">
        <v>29</v>
      </c>
      <c r="E1110" s="3" t="s">
        <v>21</v>
      </c>
      <c r="F1110" s="70" t="s">
        <v>487</v>
      </c>
      <c r="G1110" s="3" t="s">
        <v>60</v>
      </c>
      <c r="H1110" s="58" t="str">
        <f t="shared" si="53"/>
        <v>394</v>
      </c>
      <c r="I1110" s="59">
        <f>_xlfn.XLOOKUP(H1110,'A6.2-Rate Base RCND Plant'!C:C,'A6.2-Rate Base RCND Plant'!F:F,"ERROR")</f>
        <v>0.34726061264282393</v>
      </c>
      <c r="J1110" s="3" t="s">
        <v>23</v>
      </c>
      <c r="K1110" s="3" t="s">
        <v>73</v>
      </c>
      <c r="L1110" s="3" t="s">
        <v>74</v>
      </c>
      <c r="M1110" s="4">
        <v>2011</v>
      </c>
      <c r="N1110" s="5">
        <v>3283.37</v>
      </c>
      <c r="O1110" s="5"/>
      <c r="P1110" s="5">
        <v>1962.91</v>
      </c>
      <c r="Q1110" s="58">
        <f t="shared" si="51"/>
        <v>1320.4599999999998</v>
      </c>
      <c r="R1110" s="3" t="s">
        <v>36</v>
      </c>
      <c r="S1110" s="4">
        <v>1</v>
      </c>
      <c r="T1110" s="4">
        <v>1</v>
      </c>
      <c r="U1110" s="4">
        <v>1</v>
      </c>
      <c r="V1110" s="5">
        <v>3283.37</v>
      </c>
      <c r="W1110" s="58">
        <f t="shared" si="52"/>
        <v>1140.1850777330687</v>
      </c>
    </row>
    <row r="1111" spans="1:23">
      <c r="A1111" s="3" t="s">
        <v>17</v>
      </c>
      <c r="B1111" s="3" t="s">
        <v>18</v>
      </c>
      <c r="C1111" s="3" t="s">
        <v>19</v>
      </c>
      <c r="D1111" s="3" t="s">
        <v>29</v>
      </c>
      <c r="E1111" s="3" t="s">
        <v>21</v>
      </c>
      <c r="F1111" s="70" t="s">
        <v>487</v>
      </c>
      <c r="G1111" s="3" t="s">
        <v>60</v>
      </c>
      <c r="H1111" s="58" t="str">
        <f t="shared" si="53"/>
        <v>394</v>
      </c>
      <c r="I1111" s="59">
        <f>_xlfn.XLOOKUP(H1111,'A6.2-Rate Base RCND Plant'!C:C,'A6.2-Rate Base RCND Plant'!F:F,"ERROR")</f>
        <v>0.34726061264282393</v>
      </c>
      <c r="J1111" s="3" t="s">
        <v>23</v>
      </c>
      <c r="K1111" s="3" t="s">
        <v>42</v>
      </c>
      <c r="L1111" s="3" t="s">
        <v>91</v>
      </c>
      <c r="M1111" s="4">
        <v>2012</v>
      </c>
      <c r="N1111" s="5">
        <v>7016.74</v>
      </c>
      <c r="O1111" s="5"/>
      <c r="P1111" s="5">
        <v>3836.03</v>
      </c>
      <c r="Q1111" s="58">
        <f t="shared" si="51"/>
        <v>3180.7099999999996</v>
      </c>
      <c r="R1111" s="3" t="s">
        <v>36</v>
      </c>
      <c r="S1111" s="4">
        <v>1</v>
      </c>
      <c r="T1111" s="4">
        <v>1</v>
      </c>
      <c r="U1111" s="4">
        <v>1</v>
      </c>
      <c r="V1111" s="5">
        <v>7016.74</v>
      </c>
      <c r="W1111" s="58">
        <f t="shared" si="52"/>
        <v>2436.6374311554082</v>
      </c>
    </row>
    <row r="1112" spans="1:23">
      <c r="A1112" s="3" t="s">
        <v>17</v>
      </c>
      <c r="B1112" s="3" t="s">
        <v>18</v>
      </c>
      <c r="C1112" s="3" t="s">
        <v>19</v>
      </c>
      <c r="D1112" s="3" t="s">
        <v>29</v>
      </c>
      <c r="E1112" s="3" t="s">
        <v>21</v>
      </c>
      <c r="F1112" s="70" t="s">
        <v>487</v>
      </c>
      <c r="G1112" s="3" t="s">
        <v>60</v>
      </c>
      <c r="H1112" s="58" t="str">
        <f t="shared" si="53"/>
        <v>394</v>
      </c>
      <c r="I1112" s="59">
        <f>_xlfn.XLOOKUP(H1112,'A6.2-Rate Base RCND Plant'!C:C,'A6.2-Rate Base RCND Plant'!F:F,"ERROR")</f>
        <v>0.34726061264282393</v>
      </c>
      <c r="J1112" s="3" t="s">
        <v>23</v>
      </c>
      <c r="K1112" s="3" t="s">
        <v>58</v>
      </c>
      <c r="L1112" s="3" t="s">
        <v>59</v>
      </c>
      <c r="M1112" s="4">
        <v>2009</v>
      </c>
      <c r="N1112" s="5">
        <v>1742.85</v>
      </c>
      <c r="O1112" s="5"/>
      <c r="P1112" s="5">
        <v>1152.56</v>
      </c>
      <c r="Q1112" s="58">
        <f t="shared" si="51"/>
        <v>590.29</v>
      </c>
      <c r="R1112" s="3" t="s">
        <v>36</v>
      </c>
      <c r="S1112" s="4">
        <v>1</v>
      </c>
      <c r="T1112" s="4">
        <v>1</v>
      </c>
      <c r="U1112" s="4">
        <v>1</v>
      </c>
      <c r="V1112" s="5">
        <v>1742.85</v>
      </c>
      <c r="W1112" s="58">
        <f t="shared" si="52"/>
        <v>605.22315874454569</v>
      </c>
    </row>
    <row r="1113" spans="1:23">
      <c r="A1113" s="3" t="s">
        <v>17</v>
      </c>
      <c r="B1113" s="3" t="s">
        <v>18</v>
      </c>
      <c r="C1113" s="3" t="s">
        <v>19</v>
      </c>
      <c r="D1113" s="3" t="s">
        <v>29</v>
      </c>
      <c r="E1113" s="3" t="s">
        <v>21</v>
      </c>
      <c r="F1113" s="70" t="s">
        <v>487</v>
      </c>
      <c r="G1113" s="3" t="s">
        <v>41</v>
      </c>
      <c r="H1113" s="58" t="str">
        <f t="shared" si="53"/>
        <v>397</v>
      </c>
      <c r="I1113" s="59">
        <f>_xlfn.XLOOKUP(H1113,'A6.2-Rate Base RCND Plant'!C:C,'A6.2-Rate Base RCND Plant'!F:F,"ERROR")</f>
        <v>0.45288665983949944</v>
      </c>
      <c r="J1113" s="3" t="s">
        <v>23</v>
      </c>
      <c r="K1113" s="3" t="s">
        <v>31</v>
      </c>
      <c r="L1113" s="3" t="s">
        <v>32</v>
      </c>
      <c r="M1113" s="4">
        <v>2018</v>
      </c>
      <c r="N1113" s="5">
        <v>154279.54999999999</v>
      </c>
      <c r="O1113" s="5"/>
      <c r="P1113" s="5">
        <v>79673.5</v>
      </c>
      <c r="Q1113" s="58">
        <f t="shared" si="51"/>
        <v>74606.049999999988</v>
      </c>
      <c r="R1113" s="3" t="s">
        <v>36</v>
      </c>
      <c r="S1113" s="4">
        <v>1</v>
      </c>
      <c r="T1113" s="4">
        <v>1</v>
      </c>
      <c r="U1113" s="4">
        <v>1</v>
      </c>
      <c r="V1113" s="5">
        <v>154279.54999999999</v>
      </c>
      <c r="W1113" s="58">
        <f t="shared" si="52"/>
        <v>69871.150081041036</v>
      </c>
    </row>
    <row r="1114" spans="1:23">
      <c r="A1114" s="3" t="s">
        <v>17</v>
      </c>
      <c r="B1114" s="3" t="s">
        <v>18</v>
      </c>
      <c r="C1114" s="3" t="s">
        <v>19</v>
      </c>
      <c r="D1114" s="3" t="s">
        <v>29</v>
      </c>
      <c r="E1114" s="3" t="s">
        <v>21</v>
      </c>
      <c r="F1114" s="70" t="s">
        <v>487</v>
      </c>
      <c r="G1114" s="3" t="s">
        <v>70</v>
      </c>
      <c r="H1114" s="58" t="str">
        <f t="shared" si="53"/>
        <v>391</v>
      </c>
      <c r="I1114" s="59">
        <f>_xlfn.XLOOKUP(H1114,'A6.2-Rate Base RCND Plant'!C:C,'A6.2-Rate Base RCND Plant'!F:F,"ERROR")</f>
        <v>0.55164661503469203</v>
      </c>
      <c r="J1114" s="3" t="s">
        <v>71</v>
      </c>
      <c r="K1114" s="3" t="s">
        <v>37</v>
      </c>
      <c r="L1114" s="3" t="s">
        <v>38</v>
      </c>
      <c r="M1114" s="4">
        <v>2018</v>
      </c>
      <c r="N1114" s="5">
        <v>13246.96</v>
      </c>
      <c r="O1114" s="5"/>
      <c r="P1114" s="5">
        <v>6841.02</v>
      </c>
      <c r="Q1114" s="58">
        <f t="shared" si="51"/>
        <v>6405.9399999999987</v>
      </c>
      <c r="R1114" s="3" t="s">
        <v>36</v>
      </c>
      <c r="S1114" s="4">
        <v>1</v>
      </c>
      <c r="T1114" s="4">
        <v>1</v>
      </c>
      <c r="U1114" s="4">
        <v>1</v>
      </c>
      <c r="V1114" s="5">
        <v>13246.96</v>
      </c>
      <c r="W1114" s="58">
        <f t="shared" si="52"/>
        <v>7307.6406434999635</v>
      </c>
    </row>
    <row r="1115" spans="1:23">
      <c r="A1115" s="3" t="s">
        <v>17</v>
      </c>
      <c r="B1115" s="3" t="s">
        <v>18</v>
      </c>
      <c r="C1115" s="3" t="s">
        <v>19</v>
      </c>
      <c r="D1115" s="3" t="s">
        <v>29</v>
      </c>
      <c r="E1115" s="3" t="s">
        <v>21</v>
      </c>
      <c r="F1115" s="70" t="s">
        <v>487</v>
      </c>
      <c r="G1115" s="3" t="s">
        <v>30</v>
      </c>
      <c r="H1115" s="58" t="str">
        <f t="shared" si="53"/>
        <v>390</v>
      </c>
      <c r="I1115" s="59">
        <f>_xlfn.XLOOKUP(H1115,'A6.2-Rate Base RCND Plant'!C:C,'A6.2-Rate Base RCND Plant'!F:F,"ERROR")</f>
        <v>0.24904501540006124</v>
      </c>
      <c r="J1115" s="3" t="s">
        <v>23</v>
      </c>
      <c r="K1115" s="3" t="s">
        <v>49</v>
      </c>
      <c r="L1115" s="3" t="s">
        <v>50</v>
      </c>
      <c r="M1115" s="4">
        <v>2017</v>
      </c>
      <c r="N1115" s="5">
        <v>800.04</v>
      </c>
      <c r="O1115" s="5"/>
      <c r="P1115" s="5">
        <v>217.78</v>
      </c>
      <c r="Q1115" s="58">
        <f t="shared" si="51"/>
        <v>582.26</v>
      </c>
      <c r="R1115" s="3" t="s">
        <v>33</v>
      </c>
      <c r="S1115" s="4">
        <v>675</v>
      </c>
      <c r="T1115" s="4">
        <v>479</v>
      </c>
      <c r="U1115" s="4">
        <v>1.41</v>
      </c>
      <c r="V1115" s="5">
        <v>1127.4100000000001</v>
      </c>
      <c r="W1115" s="58">
        <f t="shared" si="52"/>
        <v>280.77584081218305</v>
      </c>
    </row>
    <row r="1116" spans="1:23">
      <c r="A1116" s="3" t="s">
        <v>17</v>
      </c>
      <c r="B1116" s="3" t="s">
        <v>18</v>
      </c>
      <c r="C1116" s="3" t="s">
        <v>19</v>
      </c>
      <c r="D1116" s="3" t="s">
        <v>29</v>
      </c>
      <c r="E1116" s="3" t="s">
        <v>21</v>
      </c>
      <c r="F1116" s="70" t="s">
        <v>487</v>
      </c>
      <c r="G1116" s="3" t="s">
        <v>41</v>
      </c>
      <c r="H1116" s="58" t="str">
        <f t="shared" si="53"/>
        <v>397</v>
      </c>
      <c r="I1116" s="59">
        <f>_xlfn.XLOOKUP(H1116,'A6.2-Rate Base RCND Plant'!C:C,'A6.2-Rate Base RCND Plant'!F:F,"ERROR")</f>
        <v>0.45288665983949944</v>
      </c>
      <c r="J1116" s="3" t="s">
        <v>23</v>
      </c>
      <c r="K1116" s="3" t="s">
        <v>37</v>
      </c>
      <c r="L1116" s="3" t="s">
        <v>38</v>
      </c>
      <c r="M1116" s="4">
        <v>2018</v>
      </c>
      <c r="N1116" s="5">
        <v>166437.99</v>
      </c>
      <c r="O1116" s="5"/>
      <c r="P1116" s="5">
        <v>94753.58</v>
      </c>
      <c r="Q1116" s="58">
        <f t="shared" si="51"/>
        <v>71684.409999999989</v>
      </c>
      <c r="R1116" s="3" t="s">
        <v>36</v>
      </c>
      <c r="S1116" s="4">
        <v>1</v>
      </c>
      <c r="T1116" s="4">
        <v>1</v>
      </c>
      <c r="U1116" s="4">
        <v>1</v>
      </c>
      <c r="V1116" s="5">
        <v>166437.99</v>
      </c>
      <c r="W1116" s="58">
        <f t="shared" si="52"/>
        <v>75377.545361500001</v>
      </c>
    </row>
    <row r="1117" spans="1:23">
      <c r="A1117" s="3" t="s">
        <v>17</v>
      </c>
      <c r="B1117" s="3" t="s">
        <v>18</v>
      </c>
      <c r="C1117" s="3" t="s">
        <v>19</v>
      </c>
      <c r="D1117" s="3" t="s">
        <v>29</v>
      </c>
      <c r="E1117" s="3" t="s">
        <v>21</v>
      </c>
      <c r="F1117" s="70" t="s">
        <v>487</v>
      </c>
      <c r="G1117" s="3" t="s">
        <v>70</v>
      </c>
      <c r="H1117" s="58" t="str">
        <f t="shared" si="53"/>
        <v>391</v>
      </c>
      <c r="I1117" s="59">
        <f>_xlfn.XLOOKUP(H1117,'A6.2-Rate Base RCND Plant'!C:C,'A6.2-Rate Base RCND Plant'!F:F,"ERROR")</f>
        <v>0.55164661503469203</v>
      </c>
      <c r="J1117" s="3" t="s">
        <v>71</v>
      </c>
      <c r="K1117" s="3" t="s">
        <v>31</v>
      </c>
      <c r="L1117" s="3" t="s">
        <v>32</v>
      </c>
      <c r="M1117" s="4">
        <v>2018</v>
      </c>
      <c r="N1117" s="5">
        <v>1085.99</v>
      </c>
      <c r="O1117" s="5"/>
      <c r="P1117" s="5">
        <v>524.78</v>
      </c>
      <c r="Q1117" s="58">
        <f t="shared" si="51"/>
        <v>561.21</v>
      </c>
      <c r="R1117" s="3" t="s">
        <v>36</v>
      </c>
      <c r="S1117" s="4">
        <v>1</v>
      </c>
      <c r="T1117" s="4">
        <v>1</v>
      </c>
      <c r="U1117" s="4">
        <v>1</v>
      </c>
      <c r="V1117" s="5">
        <v>1085.99</v>
      </c>
      <c r="W1117" s="58">
        <f t="shared" si="52"/>
        <v>599.08270746152516</v>
      </c>
    </row>
    <row r="1118" spans="1:23">
      <c r="A1118" s="3" t="s">
        <v>17</v>
      </c>
      <c r="B1118" s="3" t="s">
        <v>18</v>
      </c>
      <c r="C1118" s="3" t="s">
        <v>19</v>
      </c>
      <c r="D1118" s="3" t="s">
        <v>29</v>
      </c>
      <c r="E1118" s="3" t="s">
        <v>21</v>
      </c>
      <c r="F1118" s="70" t="s">
        <v>487</v>
      </c>
      <c r="G1118" s="3" t="s">
        <v>30</v>
      </c>
      <c r="H1118" s="58" t="str">
        <f t="shared" si="53"/>
        <v>390</v>
      </c>
      <c r="I1118" s="59">
        <f>_xlfn.XLOOKUP(H1118,'A6.2-Rate Base RCND Plant'!C:C,'A6.2-Rate Base RCND Plant'!F:F,"ERROR")</f>
        <v>0.24904501540006124</v>
      </c>
      <c r="J1118" s="3" t="s">
        <v>23</v>
      </c>
      <c r="K1118" s="3" t="s">
        <v>42</v>
      </c>
      <c r="L1118" s="3" t="s">
        <v>43</v>
      </c>
      <c r="M1118" s="4">
        <v>2018</v>
      </c>
      <c r="N1118" s="5">
        <v>37224.17</v>
      </c>
      <c r="O1118" s="5"/>
      <c r="P1118" s="5">
        <v>11358.81</v>
      </c>
      <c r="Q1118" s="58">
        <f t="shared" si="51"/>
        <v>25865.360000000001</v>
      </c>
      <c r="R1118" s="3" t="s">
        <v>33</v>
      </c>
      <c r="S1118" s="4">
        <v>675</v>
      </c>
      <c r="T1118" s="4">
        <v>510</v>
      </c>
      <c r="U1118" s="4">
        <v>1.32</v>
      </c>
      <c r="V1118" s="5">
        <v>49267.28</v>
      </c>
      <c r="W1118" s="58">
        <f t="shared" si="52"/>
        <v>12269.77050631913</v>
      </c>
    </row>
    <row r="1119" spans="1:23">
      <c r="A1119" s="3" t="s">
        <v>17</v>
      </c>
      <c r="B1119" s="3" t="s">
        <v>18</v>
      </c>
      <c r="C1119" s="3" t="s">
        <v>19</v>
      </c>
      <c r="D1119" s="3" t="s">
        <v>29</v>
      </c>
      <c r="E1119" s="3" t="s">
        <v>21</v>
      </c>
      <c r="F1119" s="70" t="s">
        <v>487</v>
      </c>
      <c r="G1119" s="3" t="s">
        <v>60</v>
      </c>
      <c r="H1119" s="58" t="str">
        <f t="shared" si="53"/>
        <v>394</v>
      </c>
      <c r="I1119" s="59">
        <f>_xlfn.XLOOKUP(H1119,'A6.2-Rate Base RCND Plant'!C:C,'A6.2-Rate Base RCND Plant'!F:F,"ERROR")</f>
        <v>0.34726061264282393</v>
      </c>
      <c r="J1119" s="3" t="s">
        <v>23</v>
      </c>
      <c r="K1119" s="3" t="s">
        <v>58</v>
      </c>
      <c r="L1119" s="3" t="s">
        <v>59</v>
      </c>
      <c r="M1119" s="4">
        <v>2019</v>
      </c>
      <c r="N1119" s="5">
        <v>96334.47</v>
      </c>
      <c r="O1119" s="5"/>
      <c r="P1119" s="5">
        <v>26286.78</v>
      </c>
      <c r="Q1119" s="58">
        <f t="shared" si="51"/>
        <v>70047.69</v>
      </c>
      <c r="R1119" s="3" t="s">
        <v>36</v>
      </c>
      <c r="S1119" s="4">
        <v>1</v>
      </c>
      <c r="T1119" s="4">
        <v>1</v>
      </c>
      <c r="U1119" s="4">
        <v>1</v>
      </c>
      <c r="V1119" s="5">
        <v>96334.47</v>
      </c>
      <c r="W1119" s="58">
        <f t="shared" si="52"/>
        <v>33453.167070821743</v>
      </c>
    </row>
    <row r="1120" spans="1:23">
      <c r="A1120" s="3" t="s">
        <v>17</v>
      </c>
      <c r="B1120" s="3" t="s">
        <v>18</v>
      </c>
      <c r="C1120" s="3" t="s">
        <v>19</v>
      </c>
      <c r="D1120" s="3" t="s">
        <v>20</v>
      </c>
      <c r="E1120" s="3" t="s">
        <v>21</v>
      </c>
      <c r="F1120" s="70" t="s">
        <v>487</v>
      </c>
      <c r="G1120" s="3" t="s">
        <v>46</v>
      </c>
      <c r="H1120" s="58" t="str">
        <f t="shared" si="53"/>
        <v>380</v>
      </c>
      <c r="I1120" s="59">
        <f>_xlfn.XLOOKUP(H1120,'A6.2-Rate Base RCND Plant'!C:C,'A6.2-Rate Base RCND Plant'!F:F,"ERROR")</f>
        <v>0.41926855566498139</v>
      </c>
      <c r="J1120" s="3" t="s">
        <v>23</v>
      </c>
      <c r="K1120" s="3" t="s">
        <v>24</v>
      </c>
      <c r="L1120" s="3" t="s">
        <v>25</v>
      </c>
      <c r="M1120" s="4">
        <v>2019</v>
      </c>
      <c r="N1120" s="5">
        <v>9538733.0399999991</v>
      </c>
      <c r="O1120" s="5"/>
      <c r="P1120" s="5">
        <v>1660580.47</v>
      </c>
      <c r="Q1120" s="58">
        <f t="shared" si="51"/>
        <v>7878152.5699999994</v>
      </c>
      <c r="R1120" s="3" t="s">
        <v>47</v>
      </c>
      <c r="S1120" s="4">
        <v>1036</v>
      </c>
      <c r="T1120" s="4">
        <v>640</v>
      </c>
      <c r="U1120" s="4">
        <v>1.62</v>
      </c>
      <c r="V1120" s="5">
        <v>15440824.109999999</v>
      </c>
      <c r="W1120" s="58">
        <f t="shared" si="52"/>
        <v>6473852.0228767218</v>
      </c>
    </row>
    <row r="1121" spans="1:23">
      <c r="A1121" s="3" t="s">
        <v>17</v>
      </c>
      <c r="B1121" s="3" t="s">
        <v>18</v>
      </c>
      <c r="C1121" s="3" t="s">
        <v>19</v>
      </c>
      <c r="D1121" s="3" t="s">
        <v>29</v>
      </c>
      <c r="E1121" s="3" t="s">
        <v>21</v>
      </c>
      <c r="F1121" s="70" t="s">
        <v>487</v>
      </c>
      <c r="G1121" s="3" t="s">
        <v>34</v>
      </c>
      <c r="H1121" s="58" t="str">
        <f t="shared" si="53"/>
        <v>392</v>
      </c>
      <c r="I1121" s="59">
        <f>_xlfn.XLOOKUP(H1121,'A6.2-Rate Base RCND Plant'!C:C,'A6.2-Rate Base RCND Plant'!F:F,"ERROR")</f>
        <v>0.43183290679129122</v>
      </c>
      <c r="J1121" s="3" t="s">
        <v>86</v>
      </c>
      <c r="K1121" s="3" t="s">
        <v>24</v>
      </c>
      <c r="L1121" s="3" t="s">
        <v>25</v>
      </c>
      <c r="M1121" s="4">
        <v>2019</v>
      </c>
      <c r="N1121" s="5">
        <v>158836.62</v>
      </c>
      <c r="O1121" s="5"/>
      <c r="P1121" s="5">
        <v>-14096.25</v>
      </c>
      <c r="Q1121" s="58">
        <f t="shared" si="51"/>
        <v>172932.87</v>
      </c>
      <c r="R1121" s="3" t="s">
        <v>36</v>
      </c>
      <c r="S1121" s="4">
        <v>1</v>
      </c>
      <c r="T1121" s="4">
        <v>1</v>
      </c>
      <c r="U1121" s="4">
        <v>1</v>
      </c>
      <c r="V1121" s="5">
        <v>158836.62</v>
      </c>
      <c r="W1121" s="58">
        <f t="shared" si="52"/>
        <v>68590.879319503743</v>
      </c>
    </row>
    <row r="1122" spans="1:23">
      <c r="A1122" s="3" t="s">
        <v>17</v>
      </c>
      <c r="B1122" s="3" t="s">
        <v>18</v>
      </c>
      <c r="C1122" s="3" t="s">
        <v>19</v>
      </c>
      <c r="D1122" s="3" t="s">
        <v>29</v>
      </c>
      <c r="E1122" s="3" t="s">
        <v>21</v>
      </c>
      <c r="F1122" s="70" t="s">
        <v>487</v>
      </c>
      <c r="G1122" s="3" t="s">
        <v>57</v>
      </c>
      <c r="H1122" s="58" t="str">
        <f t="shared" si="53"/>
        <v>396</v>
      </c>
      <c r="I1122" s="59">
        <f>_xlfn.XLOOKUP(H1122,'A6.2-Rate Base RCND Plant'!C:C,'A6.2-Rate Base RCND Plant'!F:F,"ERROR")</f>
        <v>0.54297473900690851</v>
      </c>
      <c r="J1122" s="3" t="s">
        <v>23</v>
      </c>
      <c r="K1122" s="3" t="s">
        <v>49</v>
      </c>
      <c r="L1122" s="3" t="s">
        <v>50</v>
      </c>
      <c r="M1122" s="4">
        <v>2018</v>
      </c>
      <c r="N1122" s="5">
        <v>106076.42</v>
      </c>
      <c r="O1122" s="5"/>
      <c r="P1122" s="5">
        <v>85855.360000000001</v>
      </c>
      <c r="Q1122" s="58">
        <f t="shared" si="51"/>
        <v>20221.059999999998</v>
      </c>
      <c r="R1122" s="3" t="s">
        <v>36</v>
      </c>
      <c r="S1122" s="4">
        <v>1</v>
      </c>
      <c r="T1122" s="4">
        <v>1</v>
      </c>
      <c r="U1122" s="4">
        <v>1</v>
      </c>
      <c r="V1122" s="5">
        <v>106076.42</v>
      </c>
      <c r="W1122" s="58">
        <f t="shared" si="52"/>
        <v>57596.816464287207</v>
      </c>
    </row>
    <row r="1123" spans="1:23">
      <c r="A1123" s="3" t="s">
        <v>17</v>
      </c>
      <c r="B1123" s="3" t="s">
        <v>18</v>
      </c>
      <c r="C1123" s="3" t="s">
        <v>19</v>
      </c>
      <c r="D1123" s="3" t="s">
        <v>20</v>
      </c>
      <c r="E1123" s="3" t="s">
        <v>21</v>
      </c>
      <c r="F1123" s="70" t="s">
        <v>487</v>
      </c>
      <c r="G1123" s="3" t="s">
        <v>39</v>
      </c>
      <c r="H1123" s="58" t="str">
        <f t="shared" si="53"/>
        <v>378</v>
      </c>
      <c r="I1123" s="59">
        <f>_xlfn.XLOOKUP(H1123,'A6.2-Rate Base RCND Plant'!C:C,'A6.2-Rate Base RCND Plant'!F:F,"ERROR")</f>
        <v>0.46834496815577242</v>
      </c>
      <c r="J1123" s="3" t="s">
        <v>23</v>
      </c>
      <c r="K1123" s="3" t="s">
        <v>24</v>
      </c>
      <c r="L1123" s="3" t="s">
        <v>25</v>
      </c>
      <c r="M1123" s="4">
        <v>2019</v>
      </c>
      <c r="N1123" s="5">
        <v>66737.119999999995</v>
      </c>
      <c r="O1123" s="5"/>
      <c r="P1123" s="5">
        <v>10628.71</v>
      </c>
      <c r="Q1123" s="58">
        <f t="shared" si="51"/>
        <v>56108.409999999996</v>
      </c>
      <c r="R1123" s="3" t="s">
        <v>40</v>
      </c>
      <c r="S1123" s="4">
        <v>1184</v>
      </c>
      <c r="T1123" s="4">
        <v>741</v>
      </c>
      <c r="U1123" s="4">
        <v>1.6</v>
      </c>
      <c r="V1123" s="5">
        <v>106635.29</v>
      </c>
      <c r="W1123" s="58">
        <f t="shared" si="52"/>
        <v>49942.101499331555</v>
      </c>
    </row>
    <row r="1124" spans="1:23">
      <c r="A1124" s="3" t="s">
        <v>17</v>
      </c>
      <c r="B1124" s="3" t="s">
        <v>18</v>
      </c>
      <c r="C1124" s="3" t="s">
        <v>19</v>
      </c>
      <c r="D1124" s="3" t="s">
        <v>20</v>
      </c>
      <c r="E1124" s="3" t="s">
        <v>21</v>
      </c>
      <c r="F1124" s="70" t="s">
        <v>487</v>
      </c>
      <c r="G1124" s="3" t="s">
        <v>44</v>
      </c>
      <c r="H1124" s="58" t="str">
        <f t="shared" si="53"/>
        <v>382</v>
      </c>
      <c r="I1124" s="59">
        <f>_xlfn.XLOOKUP(H1124,'A6.2-Rate Base RCND Plant'!C:C,'A6.2-Rate Base RCND Plant'!F:F,"ERROR")</f>
        <v>4.068947554640568E-2</v>
      </c>
      <c r="J1124" s="3" t="s">
        <v>23</v>
      </c>
      <c r="K1124" s="3" t="s">
        <v>24</v>
      </c>
      <c r="L1124" s="3" t="s">
        <v>25</v>
      </c>
      <c r="M1124" s="4">
        <v>2020</v>
      </c>
      <c r="N1124" s="5">
        <v>539724.43999999994</v>
      </c>
      <c r="O1124" s="5"/>
      <c r="P1124" s="5">
        <v>20891.52</v>
      </c>
      <c r="Q1124" s="58">
        <f t="shared" si="51"/>
        <v>518832.91999999993</v>
      </c>
      <c r="R1124" s="3" t="s">
        <v>45</v>
      </c>
      <c r="S1124" s="4">
        <v>2076</v>
      </c>
      <c r="T1124" s="4">
        <v>1091</v>
      </c>
      <c r="U1124" s="4">
        <v>1.9</v>
      </c>
      <c r="V1124" s="5">
        <v>1027010.03</v>
      </c>
      <c r="W1124" s="58">
        <f t="shared" si="52"/>
        <v>41788.499501598366</v>
      </c>
    </row>
    <row r="1125" spans="1:23">
      <c r="A1125" s="3" t="s">
        <v>17</v>
      </c>
      <c r="B1125" s="3" t="s">
        <v>18</v>
      </c>
      <c r="C1125" s="3" t="s">
        <v>19</v>
      </c>
      <c r="D1125" s="3" t="s">
        <v>20</v>
      </c>
      <c r="E1125" s="3" t="s">
        <v>21</v>
      </c>
      <c r="F1125" s="70" t="s">
        <v>487</v>
      </c>
      <c r="G1125" s="3" t="s">
        <v>63</v>
      </c>
      <c r="H1125" s="58" t="str">
        <f t="shared" si="53"/>
        <v>383</v>
      </c>
      <c r="I1125" s="59">
        <f>_xlfn.XLOOKUP(H1125,'A6.2-Rate Base RCND Plant'!C:C,'A6.2-Rate Base RCND Plant'!F:F,"ERROR")</f>
        <v>0.50413956378429226</v>
      </c>
      <c r="J1125" s="3" t="s">
        <v>23</v>
      </c>
      <c r="K1125" s="3" t="s">
        <v>24</v>
      </c>
      <c r="L1125" s="3" t="s">
        <v>25</v>
      </c>
      <c r="M1125" s="4">
        <v>2020</v>
      </c>
      <c r="N1125" s="5">
        <v>132292.10999999999</v>
      </c>
      <c r="O1125" s="5"/>
      <c r="P1125" s="5">
        <v>22402.69</v>
      </c>
      <c r="Q1125" s="58">
        <f t="shared" si="51"/>
        <v>109889.41999999998</v>
      </c>
      <c r="R1125" s="3" t="s">
        <v>64</v>
      </c>
      <c r="S1125" s="4">
        <v>954</v>
      </c>
      <c r="T1125" s="4">
        <v>559</v>
      </c>
      <c r="U1125" s="4">
        <v>1.71</v>
      </c>
      <c r="V1125" s="5">
        <v>225772.22</v>
      </c>
      <c r="W1125" s="58">
        <f t="shared" si="52"/>
        <v>113820.70850541127</v>
      </c>
    </row>
    <row r="1126" spans="1:23">
      <c r="A1126" s="3" t="s">
        <v>17</v>
      </c>
      <c r="B1126" s="3" t="s">
        <v>18</v>
      </c>
      <c r="C1126" s="3" t="s">
        <v>19</v>
      </c>
      <c r="D1126" s="3" t="s">
        <v>29</v>
      </c>
      <c r="E1126" s="3" t="s">
        <v>21</v>
      </c>
      <c r="F1126" s="70" t="s">
        <v>487</v>
      </c>
      <c r="G1126" s="3" t="s">
        <v>60</v>
      </c>
      <c r="H1126" s="58" t="str">
        <f t="shared" si="53"/>
        <v>394</v>
      </c>
      <c r="I1126" s="59">
        <f>_xlfn.XLOOKUP(H1126,'A6.2-Rate Base RCND Plant'!C:C,'A6.2-Rate Base RCND Plant'!F:F,"ERROR")</f>
        <v>0.34726061264282393</v>
      </c>
      <c r="J1126" s="3" t="s">
        <v>23</v>
      </c>
      <c r="K1126" s="3" t="s">
        <v>37</v>
      </c>
      <c r="L1126" s="3" t="s">
        <v>38</v>
      </c>
      <c r="M1126" s="4">
        <v>2020</v>
      </c>
      <c r="N1126" s="5">
        <v>34552.339999999997</v>
      </c>
      <c r="O1126" s="5"/>
      <c r="P1126" s="5">
        <v>8492.41</v>
      </c>
      <c r="Q1126" s="58">
        <f t="shared" si="51"/>
        <v>26059.929999999997</v>
      </c>
      <c r="R1126" s="3" t="s">
        <v>36</v>
      </c>
      <c r="S1126" s="4">
        <v>1</v>
      </c>
      <c r="T1126" s="4">
        <v>1</v>
      </c>
      <c r="U1126" s="4">
        <v>1</v>
      </c>
      <c r="V1126" s="5">
        <v>34552.339999999997</v>
      </c>
      <c r="W1126" s="58">
        <f t="shared" si="52"/>
        <v>11998.66675664315</v>
      </c>
    </row>
    <row r="1127" spans="1:23">
      <c r="A1127" s="3" t="s">
        <v>17</v>
      </c>
      <c r="B1127" s="3" t="s">
        <v>18</v>
      </c>
      <c r="C1127" s="3" t="s">
        <v>19</v>
      </c>
      <c r="D1127" s="3" t="s">
        <v>29</v>
      </c>
      <c r="E1127" s="3" t="s">
        <v>21</v>
      </c>
      <c r="F1127" s="70" t="s">
        <v>487</v>
      </c>
      <c r="G1127" s="3" t="s">
        <v>70</v>
      </c>
      <c r="H1127" s="58" t="str">
        <f t="shared" si="53"/>
        <v>391</v>
      </c>
      <c r="I1127" s="59">
        <f>_xlfn.XLOOKUP(H1127,'A6.2-Rate Base RCND Plant'!C:C,'A6.2-Rate Base RCND Plant'!F:F,"ERROR")</f>
        <v>0.55164661503469203</v>
      </c>
      <c r="J1127" s="3" t="s">
        <v>71</v>
      </c>
      <c r="K1127" s="3" t="s">
        <v>31</v>
      </c>
      <c r="L1127" s="3" t="s">
        <v>32</v>
      </c>
      <c r="M1127" s="4">
        <v>2020</v>
      </c>
      <c r="N1127" s="5">
        <v>2020.52</v>
      </c>
      <c r="O1127" s="5"/>
      <c r="P1127" s="5">
        <v>706.85</v>
      </c>
      <c r="Q1127" s="58">
        <f t="shared" si="51"/>
        <v>1313.67</v>
      </c>
      <c r="R1127" s="3" t="s">
        <v>36</v>
      </c>
      <c r="S1127" s="4">
        <v>1</v>
      </c>
      <c r="T1127" s="4">
        <v>1</v>
      </c>
      <c r="U1127" s="4">
        <v>1</v>
      </c>
      <c r="V1127" s="5">
        <v>2020.52</v>
      </c>
      <c r="W1127" s="58">
        <f t="shared" si="52"/>
        <v>1114.613018609896</v>
      </c>
    </row>
    <row r="1128" spans="1:23">
      <c r="A1128" s="3" t="s">
        <v>17</v>
      </c>
      <c r="B1128" s="3" t="s">
        <v>18</v>
      </c>
      <c r="C1128" s="3" t="s">
        <v>19</v>
      </c>
      <c r="D1128" s="3" t="s">
        <v>29</v>
      </c>
      <c r="E1128" s="3" t="s">
        <v>21</v>
      </c>
      <c r="F1128" s="70" t="s">
        <v>487</v>
      </c>
      <c r="G1128" s="3" t="s">
        <v>30</v>
      </c>
      <c r="H1128" s="58" t="str">
        <f t="shared" si="53"/>
        <v>390</v>
      </c>
      <c r="I1128" s="59">
        <f>_xlfn.XLOOKUP(H1128,'A6.2-Rate Base RCND Plant'!C:C,'A6.2-Rate Base RCND Plant'!F:F,"ERROR")</f>
        <v>0.24904501540006124</v>
      </c>
      <c r="J1128" s="3" t="s">
        <v>23</v>
      </c>
      <c r="K1128" s="3" t="s">
        <v>31</v>
      </c>
      <c r="L1128" s="3" t="s">
        <v>32</v>
      </c>
      <c r="M1128" s="4">
        <v>2020</v>
      </c>
      <c r="N1128" s="5">
        <v>3432.62</v>
      </c>
      <c r="O1128" s="5"/>
      <c r="P1128" s="5">
        <v>425.8</v>
      </c>
      <c r="Q1128" s="58">
        <f t="shared" si="51"/>
        <v>3006.8199999999997</v>
      </c>
      <c r="R1128" s="3" t="s">
        <v>33</v>
      </c>
      <c r="S1128" s="4">
        <v>675</v>
      </c>
      <c r="T1128" s="4">
        <v>504</v>
      </c>
      <c r="U1128" s="4">
        <v>1.34</v>
      </c>
      <c r="V1128" s="5">
        <v>4597.26</v>
      </c>
      <c r="W1128" s="58">
        <f t="shared" si="52"/>
        <v>1144.9246874980856</v>
      </c>
    </row>
    <row r="1129" spans="1:23">
      <c r="A1129" s="3" t="s">
        <v>17</v>
      </c>
      <c r="B1129" s="3" t="s">
        <v>18</v>
      </c>
      <c r="C1129" s="3" t="s">
        <v>19</v>
      </c>
      <c r="D1129" s="3" t="s">
        <v>29</v>
      </c>
      <c r="E1129" s="3" t="s">
        <v>21</v>
      </c>
      <c r="F1129" s="70" t="s">
        <v>487</v>
      </c>
      <c r="G1129" s="3" t="s">
        <v>60</v>
      </c>
      <c r="H1129" s="58" t="str">
        <f t="shared" si="53"/>
        <v>394</v>
      </c>
      <c r="I1129" s="59">
        <f>_xlfn.XLOOKUP(H1129,'A6.2-Rate Base RCND Plant'!C:C,'A6.2-Rate Base RCND Plant'!F:F,"ERROR")</f>
        <v>0.34726061264282393</v>
      </c>
      <c r="J1129" s="3" t="s">
        <v>23</v>
      </c>
      <c r="K1129" s="3" t="s">
        <v>49</v>
      </c>
      <c r="L1129" s="3" t="s">
        <v>50</v>
      </c>
      <c r="M1129" s="4">
        <v>2021</v>
      </c>
      <c r="N1129" s="5">
        <v>67062.289999999994</v>
      </c>
      <c r="O1129" s="5"/>
      <c r="P1129" s="5">
        <v>12831.64</v>
      </c>
      <c r="Q1129" s="58">
        <f t="shared" si="51"/>
        <v>54230.649999999994</v>
      </c>
      <c r="R1129" s="3" t="s">
        <v>36</v>
      </c>
      <c r="S1129" s="4">
        <v>1</v>
      </c>
      <c r="T1129" s="4">
        <v>1</v>
      </c>
      <c r="U1129" s="4">
        <v>1</v>
      </c>
      <c r="V1129" s="5">
        <v>67062.289999999994</v>
      </c>
      <c r="W1129" s="58">
        <f t="shared" si="52"/>
        <v>23288.091910630723</v>
      </c>
    </row>
    <row r="1130" spans="1:23">
      <c r="A1130" s="3" t="s">
        <v>17</v>
      </c>
      <c r="B1130" s="3" t="s">
        <v>18</v>
      </c>
      <c r="C1130" s="3" t="s">
        <v>19</v>
      </c>
      <c r="D1130" s="3" t="s">
        <v>20</v>
      </c>
      <c r="E1130" s="3" t="s">
        <v>21</v>
      </c>
      <c r="F1130" s="70" t="s">
        <v>487</v>
      </c>
      <c r="G1130" s="3" t="s">
        <v>55</v>
      </c>
      <c r="H1130" s="58" t="str">
        <f t="shared" si="53"/>
        <v>379</v>
      </c>
      <c r="I1130" s="59">
        <f>_xlfn.XLOOKUP(H1130,'A6.2-Rate Base RCND Plant'!C:C,'A6.2-Rate Base RCND Plant'!F:F,"ERROR")</f>
        <v>0.3380707986361931</v>
      </c>
      <c r="J1130" s="3" t="s">
        <v>23</v>
      </c>
      <c r="K1130" s="3" t="s">
        <v>24</v>
      </c>
      <c r="L1130" s="3" t="s">
        <v>25</v>
      </c>
      <c r="M1130" s="4">
        <v>2021</v>
      </c>
      <c r="N1130" s="5">
        <v>31246.54</v>
      </c>
      <c r="O1130" s="5"/>
      <c r="P1130" s="5">
        <v>2808.88</v>
      </c>
      <c r="Q1130" s="58">
        <f t="shared" si="51"/>
        <v>28437.66</v>
      </c>
      <c r="R1130" s="3" t="s">
        <v>56</v>
      </c>
      <c r="S1130" s="4">
        <v>1223</v>
      </c>
      <c r="T1130" s="4">
        <v>934</v>
      </c>
      <c r="U1130" s="4">
        <v>1.31</v>
      </c>
      <c r="V1130" s="5">
        <v>40914.9</v>
      </c>
      <c r="W1130" s="58">
        <f t="shared" si="52"/>
        <v>13832.132919119978</v>
      </c>
    </row>
    <row r="1131" spans="1:23">
      <c r="A1131" s="3" t="s">
        <v>17</v>
      </c>
      <c r="B1131" s="3" t="s">
        <v>18</v>
      </c>
      <c r="C1131" s="3" t="s">
        <v>19</v>
      </c>
      <c r="D1131" s="3" t="s">
        <v>20</v>
      </c>
      <c r="E1131" s="3" t="s">
        <v>21</v>
      </c>
      <c r="F1131" s="70" t="s">
        <v>487</v>
      </c>
      <c r="G1131" s="3" t="s">
        <v>39</v>
      </c>
      <c r="H1131" s="58" t="str">
        <f t="shared" si="53"/>
        <v>378</v>
      </c>
      <c r="I1131" s="59">
        <f>_xlfn.XLOOKUP(H1131,'A6.2-Rate Base RCND Plant'!C:C,'A6.2-Rate Base RCND Plant'!F:F,"ERROR")</f>
        <v>0.46834496815577242</v>
      </c>
      <c r="J1131" s="3" t="s">
        <v>23</v>
      </c>
      <c r="K1131" s="3" t="s">
        <v>24</v>
      </c>
      <c r="L1131" s="3" t="s">
        <v>25</v>
      </c>
      <c r="M1131" s="4">
        <v>2021</v>
      </c>
      <c r="N1131" s="5">
        <v>38477.85</v>
      </c>
      <c r="O1131" s="5"/>
      <c r="P1131" s="5">
        <v>4185.51</v>
      </c>
      <c r="Q1131" s="58">
        <f t="shared" si="51"/>
        <v>34292.339999999997</v>
      </c>
      <c r="R1131" s="3" t="s">
        <v>40</v>
      </c>
      <c r="S1131" s="4">
        <v>1184</v>
      </c>
      <c r="T1131" s="4">
        <v>922</v>
      </c>
      <c r="U1131" s="4">
        <v>1.28</v>
      </c>
      <c r="V1131" s="5">
        <v>49411.9</v>
      </c>
      <c r="W1131" s="58">
        <f t="shared" si="52"/>
        <v>23141.814732016213</v>
      </c>
    </row>
    <row r="1132" spans="1:23">
      <c r="A1132" s="3" t="s">
        <v>17</v>
      </c>
      <c r="B1132" s="3" t="s">
        <v>18</v>
      </c>
      <c r="C1132" s="3" t="s">
        <v>19</v>
      </c>
      <c r="D1132" s="3" t="s">
        <v>20</v>
      </c>
      <c r="E1132" s="3" t="s">
        <v>21</v>
      </c>
      <c r="F1132" s="70" t="s">
        <v>487</v>
      </c>
      <c r="G1132" s="3" t="s">
        <v>92</v>
      </c>
      <c r="H1132" s="58" t="str">
        <f t="shared" si="53"/>
        <v>374</v>
      </c>
      <c r="I1132" s="59">
        <f>_xlfn.XLOOKUP(H1132,'A6.2-Rate Base RCND Plant'!C:C,'A6.2-Rate Base RCND Plant'!F:F,"ERROR")</f>
        <v>-1.7269128751637088E-2</v>
      </c>
      <c r="J1132" s="3" t="s">
        <v>93</v>
      </c>
      <c r="K1132" s="3" t="s">
        <v>24</v>
      </c>
      <c r="L1132" s="3" t="s">
        <v>25</v>
      </c>
      <c r="M1132" s="4">
        <v>2021</v>
      </c>
      <c r="N1132" s="5">
        <v>7702</v>
      </c>
      <c r="O1132" s="5"/>
      <c r="P1132" s="5">
        <v>157.80000000000001</v>
      </c>
      <c r="Q1132" s="58">
        <f t="shared" si="51"/>
        <v>7544.2</v>
      </c>
      <c r="R1132" s="3" t="s">
        <v>36</v>
      </c>
      <c r="S1132" s="4">
        <v>1</v>
      </c>
      <c r="T1132" s="4">
        <v>1</v>
      </c>
      <c r="U1132" s="4">
        <v>1</v>
      </c>
      <c r="V1132" s="5">
        <v>7702</v>
      </c>
      <c r="W1132" s="58">
        <f t="shared" si="52"/>
        <v>-133.00682964510884</v>
      </c>
    </row>
    <row r="1133" spans="1:23">
      <c r="A1133" s="3" t="s">
        <v>17</v>
      </c>
      <c r="B1133" s="3" t="s">
        <v>18</v>
      </c>
      <c r="C1133" s="3" t="s">
        <v>19</v>
      </c>
      <c r="D1133" s="3" t="s">
        <v>29</v>
      </c>
      <c r="E1133" s="3" t="s">
        <v>21</v>
      </c>
      <c r="F1133" s="70" t="s">
        <v>487</v>
      </c>
      <c r="G1133" s="3" t="s">
        <v>60</v>
      </c>
      <c r="H1133" s="58" t="str">
        <f t="shared" si="53"/>
        <v>394</v>
      </c>
      <c r="I1133" s="59">
        <f>_xlfn.XLOOKUP(H1133,'A6.2-Rate Base RCND Plant'!C:C,'A6.2-Rate Base RCND Plant'!F:F,"ERROR")</f>
        <v>0.34726061264282393</v>
      </c>
      <c r="J1133" s="3" t="s">
        <v>23</v>
      </c>
      <c r="K1133" s="3" t="s">
        <v>58</v>
      </c>
      <c r="L1133" s="3" t="s">
        <v>59</v>
      </c>
      <c r="M1133" s="4">
        <v>2022</v>
      </c>
      <c r="N1133" s="5">
        <v>88279.15</v>
      </c>
      <c r="O1133" s="5"/>
      <c r="P1133" s="5">
        <v>13884.88</v>
      </c>
      <c r="Q1133" s="58">
        <f t="shared" si="51"/>
        <v>74394.26999999999</v>
      </c>
      <c r="R1133" s="3" t="s">
        <v>36</v>
      </c>
      <c r="S1133" s="4">
        <v>1</v>
      </c>
      <c r="T1133" s="4">
        <v>1</v>
      </c>
      <c r="U1133" s="4">
        <v>1</v>
      </c>
      <c r="V1133" s="5">
        <v>88279.15</v>
      </c>
      <c r="W1133" s="58">
        <f t="shared" si="52"/>
        <v>30655.871712587748</v>
      </c>
    </row>
    <row r="1134" spans="1:23">
      <c r="A1134" s="3" t="s">
        <v>17</v>
      </c>
      <c r="B1134" s="3" t="s">
        <v>18</v>
      </c>
      <c r="C1134" s="3" t="s">
        <v>19</v>
      </c>
      <c r="D1134" s="3" t="s">
        <v>97</v>
      </c>
      <c r="E1134" s="3" t="s">
        <v>21</v>
      </c>
      <c r="F1134" s="70" t="s">
        <v>487</v>
      </c>
      <c r="G1134" s="3" t="s">
        <v>98</v>
      </c>
      <c r="H1134" s="58" t="str">
        <f t="shared" si="53"/>
        <v>302</v>
      </c>
      <c r="I1134" s="59">
        <f>_xlfn.XLOOKUP(H1134,'A6.2-Rate Base RCND Plant'!C:C,'A6.2-Rate Base RCND Plant'!F:F,"ERROR")</f>
        <v>0.18080879826634541</v>
      </c>
      <c r="J1134" s="3" t="s">
        <v>23</v>
      </c>
      <c r="K1134" s="3" t="s">
        <v>49</v>
      </c>
      <c r="L1134" s="3" t="s">
        <v>50</v>
      </c>
      <c r="M1134" s="4">
        <v>2020</v>
      </c>
      <c r="N1134" s="5">
        <v>27167.19</v>
      </c>
      <c r="O1134" s="5"/>
      <c r="P1134" s="5">
        <v>3146.07</v>
      </c>
      <c r="Q1134" s="58">
        <f t="shared" si="51"/>
        <v>24021.119999999999</v>
      </c>
      <c r="R1134" s="3" t="s">
        <v>36</v>
      </c>
      <c r="S1134" s="4">
        <v>1</v>
      </c>
      <c r="T1134" s="4">
        <v>1</v>
      </c>
      <c r="U1134" s="4">
        <v>1</v>
      </c>
      <c r="V1134" s="5">
        <v>27167.19</v>
      </c>
      <c r="W1134" s="58">
        <f t="shared" si="52"/>
        <v>4912.0669761734762</v>
      </c>
    </row>
    <row r="1135" spans="1:23">
      <c r="A1135" s="3" t="s">
        <v>17</v>
      </c>
      <c r="B1135" s="3" t="s">
        <v>18</v>
      </c>
      <c r="C1135" s="3" t="s">
        <v>19</v>
      </c>
      <c r="D1135" s="3" t="s">
        <v>29</v>
      </c>
      <c r="E1135" s="3" t="s">
        <v>21</v>
      </c>
      <c r="F1135" s="70" t="s">
        <v>487</v>
      </c>
      <c r="G1135" s="3" t="s">
        <v>30</v>
      </c>
      <c r="H1135" s="58" t="str">
        <f t="shared" si="53"/>
        <v>390</v>
      </c>
      <c r="I1135" s="59">
        <f>_xlfn.XLOOKUP(H1135,'A6.2-Rate Base RCND Plant'!C:C,'A6.2-Rate Base RCND Plant'!F:F,"ERROR")</f>
        <v>0.24904501540006124</v>
      </c>
      <c r="J1135" s="3" t="s">
        <v>23</v>
      </c>
      <c r="K1135" s="3" t="s">
        <v>31</v>
      </c>
      <c r="L1135" s="3" t="s">
        <v>32</v>
      </c>
      <c r="M1135" s="4">
        <v>2022</v>
      </c>
      <c r="N1135" s="5">
        <v>37394.51</v>
      </c>
      <c r="O1135" s="5"/>
      <c r="P1135" s="5">
        <v>2730.17</v>
      </c>
      <c r="Q1135" s="58">
        <f t="shared" si="51"/>
        <v>34664.340000000004</v>
      </c>
      <c r="R1135" s="3" t="s">
        <v>33</v>
      </c>
      <c r="S1135" s="4">
        <v>675</v>
      </c>
      <c r="T1135" s="4">
        <v>689</v>
      </c>
      <c r="U1135" s="4">
        <v>0.98</v>
      </c>
      <c r="V1135" s="5">
        <v>36634.68</v>
      </c>
      <c r="W1135" s="58">
        <f t="shared" si="52"/>
        <v>9123.684444776316</v>
      </c>
    </row>
    <row r="1136" spans="1:23">
      <c r="A1136" s="3" t="s">
        <v>17</v>
      </c>
      <c r="B1136" s="3" t="s">
        <v>18</v>
      </c>
      <c r="C1136" s="3" t="s">
        <v>19</v>
      </c>
      <c r="D1136" s="3" t="s">
        <v>29</v>
      </c>
      <c r="E1136" s="3" t="s">
        <v>21</v>
      </c>
      <c r="F1136" s="70" t="s">
        <v>487</v>
      </c>
      <c r="G1136" s="3" t="s">
        <v>70</v>
      </c>
      <c r="H1136" s="58" t="str">
        <f t="shared" si="53"/>
        <v>391</v>
      </c>
      <c r="I1136" s="59">
        <f>_xlfn.XLOOKUP(H1136,'A6.2-Rate Base RCND Plant'!C:C,'A6.2-Rate Base RCND Plant'!F:F,"ERROR")</f>
        <v>0.55164661503469203</v>
      </c>
      <c r="J1136" s="3" t="s">
        <v>71</v>
      </c>
      <c r="K1136" s="3" t="s">
        <v>49</v>
      </c>
      <c r="L1136" s="3" t="s">
        <v>50</v>
      </c>
      <c r="M1136" s="4">
        <v>2022</v>
      </c>
      <c r="N1136" s="5">
        <v>1589.59</v>
      </c>
      <c r="O1136" s="5"/>
      <c r="P1136" s="5">
        <v>158.41999999999999</v>
      </c>
      <c r="Q1136" s="58">
        <f t="shared" si="51"/>
        <v>1431.1699999999998</v>
      </c>
      <c r="R1136" s="3" t="s">
        <v>36</v>
      </c>
      <c r="S1136" s="4">
        <v>1</v>
      </c>
      <c r="T1136" s="4">
        <v>1</v>
      </c>
      <c r="U1136" s="4">
        <v>1</v>
      </c>
      <c r="V1136" s="5">
        <v>1589.59</v>
      </c>
      <c r="W1136" s="58">
        <f t="shared" si="52"/>
        <v>876.89194279299602</v>
      </c>
    </row>
    <row r="1137" spans="1:23">
      <c r="A1137" s="3" t="s">
        <v>17</v>
      </c>
      <c r="B1137" s="3" t="s">
        <v>18</v>
      </c>
      <c r="C1137" s="3" t="s">
        <v>19</v>
      </c>
      <c r="D1137" s="3" t="s">
        <v>97</v>
      </c>
      <c r="E1137" s="3" t="s">
        <v>21</v>
      </c>
      <c r="F1137" s="70" t="s">
        <v>487</v>
      </c>
      <c r="G1137" s="3" t="s">
        <v>98</v>
      </c>
      <c r="H1137" s="58" t="str">
        <f t="shared" si="53"/>
        <v>302</v>
      </c>
      <c r="I1137" s="59">
        <f>_xlfn.XLOOKUP(H1137,'A6.2-Rate Base RCND Plant'!C:C,'A6.2-Rate Base RCND Plant'!F:F,"ERROR")</f>
        <v>0.18080879826634541</v>
      </c>
      <c r="J1137" s="3" t="s">
        <v>23</v>
      </c>
      <c r="K1137" s="3" t="s">
        <v>31</v>
      </c>
      <c r="L1137" s="3" t="s">
        <v>32</v>
      </c>
      <c r="M1137" s="4">
        <v>2021</v>
      </c>
      <c r="N1137" s="5">
        <v>91640.48</v>
      </c>
      <c r="O1137" s="5"/>
      <c r="P1137" s="5">
        <v>9624.17</v>
      </c>
      <c r="Q1137" s="58">
        <f t="shared" si="51"/>
        <v>82016.31</v>
      </c>
      <c r="R1137" s="3" t="s">
        <v>36</v>
      </c>
      <c r="S1137" s="4">
        <v>1</v>
      </c>
      <c r="T1137" s="4">
        <v>1</v>
      </c>
      <c r="U1137" s="4">
        <v>1</v>
      </c>
      <c r="V1137" s="5">
        <v>91640.48</v>
      </c>
      <c r="W1137" s="58">
        <f t="shared" si="52"/>
        <v>16569.405061351059</v>
      </c>
    </row>
    <row r="1138" spans="1:23">
      <c r="A1138" s="3" t="s">
        <v>17</v>
      </c>
      <c r="B1138" s="3" t="s">
        <v>18</v>
      </c>
      <c r="C1138" s="3" t="s">
        <v>19</v>
      </c>
      <c r="D1138" s="3" t="s">
        <v>29</v>
      </c>
      <c r="E1138" s="3" t="s">
        <v>21</v>
      </c>
      <c r="F1138" s="70" t="s">
        <v>487</v>
      </c>
      <c r="G1138" s="3" t="s">
        <v>70</v>
      </c>
      <c r="H1138" s="58" t="str">
        <f t="shared" si="53"/>
        <v>391</v>
      </c>
      <c r="I1138" s="59">
        <f>_xlfn.XLOOKUP(H1138,'A6.2-Rate Base RCND Plant'!C:C,'A6.2-Rate Base RCND Plant'!F:F,"ERROR")</f>
        <v>0.55164661503469203</v>
      </c>
      <c r="J1138" s="3" t="s">
        <v>71</v>
      </c>
      <c r="K1138" s="3" t="s">
        <v>37</v>
      </c>
      <c r="L1138" s="3" t="s">
        <v>38</v>
      </c>
      <c r="M1138" s="4">
        <v>2022</v>
      </c>
      <c r="N1138" s="5">
        <v>200554.71</v>
      </c>
      <c r="O1138" s="5"/>
      <c r="P1138" s="5">
        <v>46179.75</v>
      </c>
      <c r="Q1138" s="58">
        <f t="shared" si="51"/>
        <v>154374.96</v>
      </c>
      <c r="R1138" s="3" t="s">
        <v>36</v>
      </c>
      <c r="S1138" s="4">
        <v>1</v>
      </c>
      <c r="T1138" s="4">
        <v>1</v>
      </c>
      <c r="U1138" s="4">
        <v>1</v>
      </c>
      <c r="V1138" s="5">
        <v>200554.71</v>
      </c>
      <c r="W1138" s="58">
        <f t="shared" si="52"/>
        <v>110635.3269007643</v>
      </c>
    </row>
    <row r="1139" spans="1:23">
      <c r="A1139" s="3" t="s">
        <v>17</v>
      </c>
      <c r="B1139" s="3" t="s">
        <v>18</v>
      </c>
      <c r="C1139" s="3" t="s">
        <v>19</v>
      </c>
      <c r="D1139" s="3" t="s">
        <v>29</v>
      </c>
      <c r="E1139" s="3" t="s">
        <v>21</v>
      </c>
      <c r="F1139" s="70" t="s">
        <v>487</v>
      </c>
      <c r="G1139" s="3" t="s">
        <v>34</v>
      </c>
      <c r="H1139" s="58" t="str">
        <f t="shared" si="53"/>
        <v>392</v>
      </c>
      <c r="I1139" s="59">
        <f>_xlfn.XLOOKUP(H1139,'A6.2-Rate Base RCND Plant'!C:C,'A6.2-Rate Base RCND Plant'!F:F,"ERROR")</f>
        <v>0.43183290679129122</v>
      </c>
      <c r="J1139" s="3" t="s">
        <v>81</v>
      </c>
      <c r="K1139" s="3" t="s">
        <v>24</v>
      </c>
      <c r="L1139" s="3" t="s">
        <v>25</v>
      </c>
      <c r="M1139" s="4">
        <v>2021</v>
      </c>
      <c r="N1139" s="5">
        <v>185069.83</v>
      </c>
      <c r="O1139" s="5"/>
      <c r="P1139" s="5">
        <v>27915.75</v>
      </c>
      <c r="Q1139" s="58">
        <f t="shared" si="51"/>
        <v>157154.07999999999</v>
      </c>
      <c r="R1139" s="3" t="s">
        <v>36</v>
      </c>
      <c r="S1139" s="4">
        <v>1</v>
      </c>
      <c r="T1139" s="4">
        <v>1</v>
      </c>
      <c r="U1139" s="4">
        <v>1</v>
      </c>
      <c r="V1139" s="5">
        <v>185069.83</v>
      </c>
      <c r="W1139" s="58">
        <f t="shared" si="52"/>
        <v>79919.242648270112</v>
      </c>
    </row>
    <row r="1140" spans="1:23">
      <c r="A1140" s="3" t="s">
        <v>17</v>
      </c>
      <c r="B1140" s="3" t="s">
        <v>18</v>
      </c>
      <c r="C1140" s="3" t="s">
        <v>19</v>
      </c>
      <c r="D1140" s="3" t="s">
        <v>29</v>
      </c>
      <c r="E1140" s="3" t="s">
        <v>21</v>
      </c>
      <c r="F1140" s="70" t="s">
        <v>487</v>
      </c>
      <c r="G1140" s="3" t="s">
        <v>41</v>
      </c>
      <c r="H1140" s="58" t="str">
        <f t="shared" si="53"/>
        <v>397</v>
      </c>
      <c r="I1140" s="59">
        <f>_xlfn.XLOOKUP(H1140,'A6.2-Rate Base RCND Plant'!C:C,'A6.2-Rate Base RCND Plant'!F:F,"ERROR")</f>
        <v>0.45288665983949944</v>
      </c>
      <c r="J1140" s="3" t="s">
        <v>23</v>
      </c>
      <c r="K1140" s="3" t="s">
        <v>49</v>
      </c>
      <c r="L1140" s="3" t="s">
        <v>50</v>
      </c>
      <c r="M1140" s="4">
        <v>2023</v>
      </c>
      <c r="N1140" s="5">
        <v>3067.93</v>
      </c>
      <c r="O1140" s="5"/>
      <c r="P1140" s="5">
        <v>520.47</v>
      </c>
      <c r="Q1140" s="58">
        <f t="shared" si="51"/>
        <v>2547.46</v>
      </c>
      <c r="R1140" s="3" t="s">
        <v>36</v>
      </c>
      <c r="S1140" s="4">
        <v>1</v>
      </c>
      <c r="T1140" s="4">
        <v>1</v>
      </c>
      <c r="U1140" s="4">
        <v>1</v>
      </c>
      <c r="V1140" s="5">
        <v>3067.93</v>
      </c>
      <c r="W1140" s="58">
        <f t="shared" si="52"/>
        <v>1389.4245703213955</v>
      </c>
    </row>
    <row r="1141" spans="1:23">
      <c r="A1141" s="3" t="s">
        <v>17</v>
      </c>
      <c r="B1141" s="3" t="s">
        <v>18</v>
      </c>
      <c r="C1141" s="3" t="s">
        <v>19</v>
      </c>
      <c r="D1141" s="3" t="s">
        <v>29</v>
      </c>
      <c r="E1141" s="3" t="s">
        <v>21</v>
      </c>
      <c r="F1141" s="70" t="s">
        <v>487</v>
      </c>
      <c r="G1141" s="3" t="s">
        <v>60</v>
      </c>
      <c r="H1141" s="58" t="str">
        <f t="shared" si="53"/>
        <v>394</v>
      </c>
      <c r="I1141" s="59">
        <f>_xlfn.XLOOKUP(H1141,'A6.2-Rate Base RCND Plant'!C:C,'A6.2-Rate Base RCND Plant'!F:F,"ERROR")</f>
        <v>0.34726061264282393</v>
      </c>
      <c r="J1141" s="3" t="s">
        <v>23</v>
      </c>
      <c r="K1141" s="3" t="s">
        <v>37</v>
      </c>
      <c r="L1141" s="3" t="s">
        <v>38</v>
      </c>
      <c r="M1141" s="4">
        <v>2023</v>
      </c>
      <c r="N1141" s="5">
        <v>64079.21</v>
      </c>
      <c r="O1141" s="5"/>
      <c r="P1141" s="5">
        <v>7796.79</v>
      </c>
      <c r="Q1141" s="58">
        <f t="shared" si="51"/>
        <v>56282.42</v>
      </c>
      <c r="R1141" s="3" t="s">
        <v>36</v>
      </c>
      <c r="S1141" s="4">
        <v>1</v>
      </c>
      <c r="T1141" s="4">
        <v>1</v>
      </c>
      <c r="U1141" s="4">
        <v>1</v>
      </c>
      <c r="V1141" s="5">
        <v>64079.21</v>
      </c>
      <c r="W1141" s="58">
        <f t="shared" si="52"/>
        <v>22252.185722268168</v>
      </c>
    </row>
    <row r="1142" spans="1:23">
      <c r="A1142" s="3" t="s">
        <v>17</v>
      </c>
      <c r="B1142" s="3" t="s">
        <v>18</v>
      </c>
      <c r="C1142" s="3" t="s">
        <v>19</v>
      </c>
      <c r="D1142" s="3" t="s">
        <v>29</v>
      </c>
      <c r="E1142" s="3" t="s">
        <v>21</v>
      </c>
      <c r="F1142" s="70" t="s">
        <v>487</v>
      </c>
      <c r="G1142" s="3" t="s">
        <v>30</v>
      </c>
      <c r="H1142" s="58" t="str">
        <f t="shared" si="53"/>
        <v>390</v>
      </c>
      <c r="I1142" s="59">
        <f>_xlfn.XLOOKUP(H1142,'A6.2-Rate Base RCND Plant'!C:C,'A6.2-Rate Base RCND Plant'!F:F,"ERROR")</f>
        <v>0.24904501540006124</v>
      </c>
      <c r="J1142" s="3" t="s">
        <v>23</v>
      </c>
      <c r="K1142" s="3" t="s">
        <v>31</v>
      </c>
      <c r="L1142" s="3" t="s">
        <v>32</v>
      </c>
      <c r="M1142" s="4">
        <v>2023</v>
      </c>
      <c r="N1142" s="5">
        <v>7469711.54</v>
      </c>
      <c r="O1142" s="5"/>
      <c r="P1142" s="5">
        <v>383929.91</v>
      </c>
      <c r="Q1142" s="58">
        <f t="shared" si="51"/>
        <v>7085781.6299999999</v>
      </c>
      <c r="R1142" s="3" t="s">
        <v>33</v>
      </c>
      <c r="S1142" s="4">
        <v>675</v>
      </c>
      <c r="T1142" s="4">
        <v>675</v>
      </c>
      <c r="U1142" s="4">
        <v>1</v>
      </c>
      <c r="V1142" s="5">
        <v>7469711.54</v>
      </c>
      <c r="W1142" s="58">
        <f t="shared" si="52"/>
        <v>1860294.4255133152</v>
      </c>
    </row>
    <row r="1143" spans="1:23">
      <c r="A1143" s="3" t="s">
        <v>17</v>
      </c>
      <c r="B1143" s="3" t="s">
        <v>18</v>
      </c>
      <c r="C1143" s="3" t="s">
        <v>19</v>
      </c>
      <c r="D1143" s="3" t="s">
        <v>29</v>
      </c>
      <c r="E1143" s="3" t="s">
        <v>21</v>
      </c>
      <c r="F1143" s="70" t="s">
        <v>487</v>
      </c>
      <c r="G1143" s="3" t="s">
        <v>41</v>
      </c>
      <c r="H1143" s="58" t="str">
        <f t="shared" si="53"/>
        <v>397</v>
      </c>
      <c r="I1143" s="59">
        <f>_xlfn.XLOOKUP(H1143,'A6.2-Rate Base RCND Plant'!C:C,'A6.2-Rate Base RCND Plant'!F:F,"ERROR")</f>
        <v>0.45288665983949944</v>
      </c>
      <c r="J1143" s="3" t="s">
        <v>23</v>
      </c>
      <c r="K1143" s="3" t="s">
        <v>37</v>
      </c>
      <c r="L1143" s="3" t="s">
        <v>38</v>
      </c>
      <c r="M1143" s="4">
        <v>2022</v>
      </c>
      <c r="N1143" s="5">
        <v>311058.34999999998</v>
      </c>
      <c r="O1143" s="5"/>
      <c r="P1143" s="5">
        <v>87344.37</v>
      </c>
      <c r="Q1143" s="58">
        <f t="shared" si="51"/>
        <v>223713.97999999998</v>
      </c>
      <c r="R1143" s="3" t="s">
        <v>36</v>
      </c>
      <c r="S1143" s="4">
        <v>1</v>
      </c>
      <c r="T1143" s="4">
        <v>1</v>
      </c>
      <c r="U1143" s="4">
        <v>1</v>
      </c>
      <c r="V1143" s="5">
        <v>311058.34999999998</v>
      </c>
      <c r="W1143" s="58">
        <f t="shared" si="52"/>
        <v>140874.17714668595</v>
      </c>
    </row>
    <row r="1144" spans="1:23">
      <c r="A1144" s="3" t="s">
        <v>17</v>
      </c>
      <c r="B1144" s="3" t="s">
        <v>18</v>
      </c>
      <c r="C1144" s="3" t="s">
        <v>19</v>
      </c>
      <c r="D1144" s="3" t="s">
        <v>29</v>
      </c>
      <c r="E1144" s="3" t="s">
        <v>21</v>
      </c>
      <c r="F1144" s="70" t="s">
        <v>487</v>
      </c>
      <c r="G1144" s="3" t="s">
        <v>41</v>
      </c>
      <c r="H1144" s="58" t="str">
        <f t="shared" si="53"/>
        <v>397</v>
      </c>
      <c r="I1144" s="59">
        <f>_xlfn.XLOOKUP(H1144,'A6.2-Rate Base RCND Plant'!C:C,'A6.2-Rate Base RCND Plant'!F:F,"ERROR")</f>
        <v>0.45288665983949944</v>
      </c>
      <c r="J1144" s="3" t="s">
        <v>23</v>
      </c>
      <c r="K1144" s="3" t="s">
        <v>73</v>
      </c>
      <c r="L1144" s="3" t="s">
        <v>74</v>
      </c>
      <c r="M1144" s="4">
        <v>2022</v>
      </c>
      <c r="N1144" s="5">
        <v>86377.75</v>
      </c>
      <c r="O1144" s="5"/>
      <c r="P1144" s="5">
        <v>23350.76</v>
      </c>
      <c r="Q1144" s="58">
        <f t="shared" si="51"/>
        <v>63026.990000000005</v>
      </c>
      <c r="R1144" s="3" t="s">
        <v>36</v>
      </c>
      <c r="S1144" s="4">
        <v>1</v>
      </c>
      <c r="T1144" s="4">
        <v>1</v>
      </c>
      <c r="U1144" s="4">
        <v>1</v>
      </c>
      <c r="V1144" s="5">
        <v>86377.75</v>
      </c>
      <c r="W1144" s="58">
        <f t="shared" si="52"/>
        <v>39119.330681951324</v>
      </c>
    </row>
    <row r="1145" spans="1:23">
      <c r="A1145" s="3" t="s">
        <v>17</v>
      </c>
      <c r="B1145" s="3" t="s">
        <v>18</v>
      </c>
      <c r="C1145" s="3" t="s">
        <v>19</v>
      </c>
      <c r="D1145" s="3" t="s">
        <v>29</v>
      </c>
      <c r="E1145" s="3" t="s">
        <v>21</v>
      </c>
      <c r="F1145" s="70" t="s">
        <v>487</v>
      </c>
      <c r="G1145" s="3" t="s">
        <v>87</v>
      </c>
      <c r="H1145" s="58" t="str">
        <f t="shared" si="53"/>
        <v>398</v>
      </c>
      <c r="I1145" s="59">
        <f>_xlfn.XLOOKUP(H1145,'A6.2-Rate Base RCND Plant'!C:C,'A6.2-Rate Base RCND Plant'!F:F,"ERROR")</f>
        <v>0.24374129646131953</v>
      </c>
      <c r="J1145" s="3" t="s">
        <v>23</v>
      </c>
      <c r="K1145" s="3" t="s">
        <v>37</v>
      </c>
      <c r="L1145" s="3" t="s">
        <v>38</v>
      </c>
      <c r="M1145" s="4">
        <v>2022</v>
      </c>
      <c r="N1145" s="5">
        <v>47426.02</v>
      </c>
      <c r="O1145" s="5"/>
      <c r="P1145" s="5">
        <v>5407.62</v>
      </c>
      <c r="Q1145" s="58">
        <f t="shared" si="51"/>
        <v>42018.399999999994</v>
      </c>
      <c r="R1145" s="3" t="s">
        <v>36</v>
      </c>
      <c r="S1145" s="4">
        <v>1</v>
      </c>
      <c r="T1145" s="4">
        <v>1</v>
      </c>
      <c r="U1145" s="4">
        <v>1</v>
      </c>
      <c r="V1145" s="5">
        <v>47426.02</v>
      </c>
      <c r="W1145" s="58">
        <f t="shared" si="52"/>
        <v>11559.679600800469</v>
      </c>
    </row>
    <row r="1146" spans="1:23">
      <c r="A1146" s="3" t="s">
        <v>17</v>
      </c>
      <c r="B1146" s="3" t="s">
        <v>18</v>
      </c>
      <c r="C1146" s="3" t="s">
        <v>19</v>
      </c>
      <c r="D1146" s="3" t="s">
        <v>29</v>
      </c>
      <c r="E1146" s="3" t="s">
        <v>21</v>
      </c>
      <c r="F1146" s="70" t="s">
        <v>487</v>
      </c>
      <c r="G1146" s="3" t="s">
        <v>70</v>
      </c>
      <c r="H1146" s="58" t="str">
        <f t="shared" si="53"/>
        <v>391</v>
      </c>
      <c r="I1146" s="59">
        <f>_xlfn.XLOOKUP(H1146,'A6.2-Rate Base RCND Plant'!C:C,'A6.2-Rate Base RCND Plant'!F:F,"ERROR")</f>
        <v>0.55164661503469203</v>
      </c>
      <c r="J1146" s="3" t="s">
        <v>71</v>
      </c>
      <c r="K1146" s="3" t="s">
        <v>49</v>
      </c>
      <c r="L1146" s="3" t="s">
        <v>50</v>
      </c>
      <c r="M1146" s="4">
        <v>2024</v>
      </c>
      <c r="N1146" s="5">
        <v>716.24</v>
      </c>
      <c r="O1146" s="5"/>
      <c r="P1146" s="5">
        <v>45.85</v>
      </c>
      <c r="Q1146" s="58">
        <f t="shared" si="51"/>
        <v>670.39</v>
      </c>
      <c r="R1146" s="3" t="s">
        <v>36</v>
      </c>
      <c r="S1146" s="4">
        <v>1</v>
      </c>
      <c r="T1146" s="4">
        <v>1</v>
      </c>
      <c r="U1146" s="4">
        <v>1</v>
      </c>
      <c r="V1146" s="5">
        <v>716.24</v>
      </c>
      <c r="W1146" s="58">
        <f t="shared" si="52"/>
        <v>395.11137155244785</v>
      </c>
    </row>
    <row r="1147" spans="1:23">
      <c r="A1147" s="3" t="s">
        <v>17</v>
      </c>
      <c r="B1147" s="3" t="s">
        <v>18</v>
      </c>
      <c r="C1147" s="3" t="s">
        <v>19</v>
      </c>
      <c r="D1147" s="3" t="s">
        <v>29</v>
      </c>
      <c r="E1147" s="3" t="s">
        <v>21</v>
      </c>
      <c r="F1147" s="70" t="s">
        <v>487</v>
      </c>
      <c r="G1147" s="3" t="s">
        <v>41</v>
      </c>
      <c r="H1147" s="58" t="str">
        <f t="shared" si="53"/>
        <v>397</v>
      </c>
      <c r="I1147" s="59">
        <f>_xlfn.XLOOKUP(H1147,'A6.2-Rate Base RCND Plant'!C:C,'A6.2-Rate Base RCND Plant'!F:F,"ERROR")</f>
        <v>0.45288665983949944</v>
      </c>
      <c r="J1147" s="3" t="s">
        <v>23</v>
      </c>
      <c r="K1147" s="3" t="s">
        <v>37</v>
      </c>
      <c r="L1147" s="3" t="s">
        <v>38</v>
      </c>
      <c r="M1147" s="4">
        <v>2024</v>
      </c>
      <c r="N1147" s="5">
        <v>12864.38</v>
      </c>
      <c r="O1147" s="5"/>
      <c r="P1147" s="5">
        <v>1768.96</v>
      </c>
      <c r="Q1147" s="58">
        <f t="shared" si="51"/>
        <v>11095.419999999998</v>
      </c>
      <c r="R1147" s="3" t="s">
        <v>36</v>
      </c>
      <c r="S1147" s="4">
        <v>1</v>
      </c>
      <c r="T1147" s="4">
        <v>1</v>
      </c>
      <c r="U1147" s="4">
        <v>1</v>
      </c>
      <c r="V1147" s="5">
        <v>12864.38</v>
      </c>
      <c r="W1147" s="58">
        <f t="shared" si="52"/>
        <v>5826.1060891060597</v>
      </c>
    </row>
    <row r="1148" spans="1:23">
      <c r="A1148" s="3" t="s">
        <v>17</v>
      </c>
      <c r="B1148" s="3" t="s">
        <v>18</v>
      </c>
      <c r="C1148" s="3" t="s">
        <v>19</v>
      </c>
      <c r="D1148" s="3" t="s">
        <v>20</v>
      </c>
      <c r="E1148" s="3" t="s">
        <v>101</v>
      </c>
      <c r="F1148" s="70" t="s">
        <v>487</v>
      </c>
      <c r="G1148" s="3" t="s">
        <v>27</v>
      </c>
      <c r="H1148" s="58" t="str">
        <f t="shared" si="53"/>
        <v>381</v>
      </c>
      <c r="I1148" s="59">
        <f>_xlfn.XLOOKUP(H1148,'A6.2-Rate Base RCND Plant'!C:C,'A6.2-Rate Base RCND Plant'!F:F,"ERROR")</f>
        <v>0.1701755990530332</v>
      </c>
      <c r="J1148" s="3" t="s">
        <v>23</v>
      </c>
      <c r="K1148" s="3" t="s">
        <v>24</v>
      </c>
      <c r="L1148" s="3" t="s">
        <v>102</v>
      </c>
      <c r="M1148" s="4">
        <v>2003</v>
      </c>
      <c r="N1148" s="5">
        <v>846442.94</v>
      </c>
      <c r="O1148" s="5"/>
      <c r="P1148" s="5">
        <v>435971.8</v>
      </c>
      <c r="Q1148" s="58">
        <f t="shared" si="51"/>
        <v>410471.13999999996</v>
      </c>
      <c r="R1148" s="3" t="s">
        <v>28</v>
      </c>
      <c r="S1148" s="4">
        <v>352</v>
      </c>
      <c r="T1148" s="4">
        <v>197</v>
      </c>
      <c r="U1148" s="4">
        <v>1.79</v>
      </c>
      <c r="V1148" s="5">
        <v>1512425.96</v>
      </c>
      <c r="W1148" s="58">
        <f t="shared" si="52"/>
        <v>257377.99376635882</v>
      </c>
    </row>
    <row r="1149" spans="1:23">
      <c r="A1149" s="3" t="s">
        <v>17</v>
      </c>
      <c r="B1149" s="3" t="s">
        <v>18</v>
      </c>
      <c r="C1149" s="3" t="s">
        <v>19</v>
      </c>
      <c r="D1149" s="3" t="s">
        <v>20</v>
      </c>
      <c r="E1149" s="3" t="s">
        <v>101</v>
      </c>
      <c r="F1149" s="70" t="s">
        <v>487</v>
      </c>
      <c r="G1149" s="3" t="s">
        <v>48</v>
      </c>
      <c r="H1149" s="58" t="str">
        <f t="shared" si="53"/>
        <v>387</v>
      </c>
      <c r="I1149" s="59">
        <f>_xlfn.XLOOKUP(H1149,'A6.2-Rate Base RCND Plant'!C:C,'A6.2-Rate Base RCND Plant'!F:F,"ERROR")</f>
        <v>0.71279521796502854</v>
      </c>
      <c r="J1149" s="3" t="s">
        <v>23</v>
      </c>
      <c r="K1149" s="3" t="s">
        <v>24</v>
      </c>
      <c r="L1149" s="3" t="s">
        <v>102</v>
      </c>
      <c r="M1149" s="4">
        <v>2003</v>
      </c>
      <c r="N1149" s="5">
        <v>203195.56</v>
      </c>
      <c r="O1149" s="5"/>
      <c r="P1149" s="5">
        <v>141025.28</v>
      </c>
      <c r="Q1149" s="58">
        <f t="shared" si="51"/>
        <v>62170.28</v>
      </c>
      <c r="R1149" s="3" t="s">
        <v>36</v>
      </c>
      <c r="S1149" s="4">
        <v>1</v>
      </c>
      <c r="T1149" s="4">
        <v>1</v>
      </c>
      <c r="U1149" s="4">
        <v>1</v>
      </c>
      <c r="V1149" s="5">
        <v>203195.56</v>
      </c>
      <c r="W1149" s="58">
        <f t="shared" si="52"/>
        <v>144836.82347972604</v>
      </c>
    </row>
    <row r="1150" spans="1:23">
      <c r="A1150" s="3" t="s">
        <v>17</v>
      </c>
      <c r="B1150" s="3" t="s">
        <v>18</v>
      </c>
      <c r="C1150" s="3" t="s">
        <v>19</v>
      </c>
      <c r="D1150" s="3" t="s">
        <v>29</v>
      </c>
      <c r="E1150" s="3" t="s">
        <v>101</v>
      </c>
      <c r="F1150" s="70" t="s">
        <v>487</v>
      </c>
      <c r="G1150" s="3" t="s">
        <v>30</v>
      </c>
      <c r="H1150" s="58" t="str">
        <f t="shared" si="53"/>
        <v>390</v>
      </c>
      <c r="I1150" s="59">
        <f>_xlfn.XLOOKUP(H1150,'A6.2-Rate Base RCND Plant'!C:C,'A6.2-Rate Base RCND Plant'!F:F,"ERROR")</f>
        <v>0.24904501540006124</v>
      </c>
      <c r="J1150" s="3" t="s">
        <v>23</v>
      </c>
      <c r="K1150" s="3" t="s">
        <v>24</v>
      </c>
      <c r="L1150" s="3" t="s">
        <v>102</v>
      </c>
      <c r="M1150" s="4">
        <v>2003</v>
      </c>
      <c r="N1150" s="5">
        <v>173463.58</v>
      </c>
      <c r="O1150" s="5"/>
      <c r="P1150" s="5">
        <v>154453.6</v>
      </c>
      <c r="Q1150" s="58">
        <f t="shared" si="51"/>
        <v>19009.979999999981</v>
      </c>
      <c r="R1150" s="3" t="s">
        <v>33</v>
      </c>
      <c r="S1150" s="4">
        <v>675</v>
      </c>
      <c r="T1150" s="4">
        <v>317</v>
      </c>
      <c r="U1150" s="4">
        <v>2.13</v>
      </c>
      <c r="V1150" s="5">
        <v>369362.51</v>
      </c>
      <c r="W1150" s="58">
        <f t="shared" si="52"/>
        <v>91987.89199115528</v>
      </c>
    </row>
    <row r="1151" spans="1:23">
      <c r="A1151" s="3" t="s">
        <v>17</v>
      </c>
      <c r="B1151" s="3" t="s">
        <v>18</v>
      </c>
      <c r="C1151" s="3" t="s">
        <v>19</v>
      </c>
      <c r="D1151" s="3" t="s">
        <v>29</v>
      </c>
      <c r="E1151" s="3" t="s">
        <v>21</v>
      </c>
      <c r="F1151" s="70" t="s">
        <v>487</v>
      </c>
      <c r="G1151" s="3" t="s">
        <v>60</v>
      </c>
      <c r="H1151" s="58" t="str">
        <f t="shared" si="53"/>
        <v>394</v>
      </c>
      <c r="I1151" s="59">
        <f>_xlfn.XLOOKUP(H1151,'A6.2-Rate Base RCND Plant'!C:C,'A6.2-Rate Base RCND Plant'!F:F,"ERROR")</f>
        <v>0.34726061264282393</v>
      </c>
      <c r="J1151" s="3" t="s">
        <v>23</v>
      </c>
      <c r="K1151" s="3" t="s">
        <v>89</v>
      </c>
      <c r="L1151" s="3" t="s">
        <v>90</v>
      </c>
      <c r="M1151" s="4">
        <v>2024</v>
      </c>
      <c r="N1151" s="5">
        <v>36387.51</v>
      </c>
      <c r="O1151" s="5"/>
      <c r="P1151" s="5">
        <v>2611.85</v>
      </c>
      <c r="Q1151" s="58">
        <f t="shared" si="51"/>
        <v>33775.660000000003</v>
      </c>
      <c r="R1151" s="3" t="s">
        <v>36</v>
      </c>
      <c r="S1151" s="4">
        <v>1</v>
      </c>
      <c r="T1151" s="4">
        <v>1</v>
      </c>
      <c r="U1151" s="4">
        <v>1</v>
      </c>
      <c r="V1151" s="5">
        <v>36387.51</v>
      </c>
      <c r="W1151" s="58">
        <f t="shared" si="52"/>
        <v>12635.949015146884</v>
      </c>
    </row>
    <row r="1152" spans="1:23">
      <c r="A1152" s="3" t="s">
        <v>17</v>
      </c>
      <c r="B1152" s="3" t="s">
        <v>18</v>
      </c>
      <c r="C1152" s="3" t="s">
        <v>19</v>
      </c>
      <c r="D1152" s="3" t="s">
        <v>20</v>
      </c>
      <c r="E1152" s="3" t="s">
        <v>21</v>
      </c>
      <c r="F1152" s="70" t="s">
        <v>487</v>
      </c>
      <c r="G1152" s="3" t="s">
        <v>51</v>
      </c>
      <c r="H1152" s="58" t="str">
        <f t="shared" si="53"/>
        <v>375</v>
      </c>
      <c r="I1152" s="59">
        <f>_xlfn.XLOOKUP(H1152,'A6.2-Rate Base RCND Plant'!C:C,'A6.2-Rate Base RCND Plant'!F:F,"ERROR")</f>
        <v>0.14703551036705884</v>
      </c>
      <c r="J1152" s="3" t="s">
        <v>23</v>
      </c>
      <c r="K1152" s="3" t="s">
        <v>24</v>
      </c>
      <c r="L1152" s="3" t="s">
        <v>25</v>
      </c>
      <c r="M1152" s="4">
        <v>2024</v>
      </c>
      <c r="N1152" s="5">
        <v>25796.6</v>
      </c>
      <c r="O1152" s="5"/>
      <c r="P1152" s="5">
        <v>1160.31</v>
      </c>
      <c r="Q1152" s="58">
        <f t="shared" si="51"/>
        <v>24636.289999999997</v>
      </c>
      <c r="R1152" s="3" t="s">
        <v>52</v>
      </c>
      <c r="S1152" s="4">
        <v>673</v>
      </c>
      <c r="T1152" s="4">
        <v>667</v>
      </c>
      <c r="U1152" s="4">
        <v>1.01</v>
      </c>
      <c r="V1152" s="5">
        <v>26028.65</v>
      </c>
      <c r="W1152" s="58">
        <f t="shared" si="52"/>
        <v>3827.1358369155464</v>
      </c>
    </row>
    <row r="1153" spans="1:23">
      <c r="A1153" s="3" t="s">
        <v>17</v>
      </c>
      <c r="B1153" s="3" t="s">
        <v>18</v>
      </c>
      <c r="C1153" s="3" t="s">
        <v>19</v>
      </c>
      <c r="D1153" s="3" t="s">
        <v>20</v>
      </c>
      <c r="E1153" s="3" t="s">
        <v>21</v>
      </c>
      <c r="F1153" s="70" t="s">
        <v>487</v>
      </c>
      <c r="G1153" s="3" t="s">
        <v>27</v>
      </c>
      <c r="H1153" s="58" t="str">
        <f t="shared" si="53"/>
        <v>381</v>
      </c>
      <c r="I1153" s="59">
        <f>_xlfn.XLOOKUP(H1153,'A6.2-Rate Base RCND Plant'!C:C,'A6.2-Rate Base RCND Plant'!F:F,"ERROR")</f>
        <v>0.1701755990530332</v>
      </c>
      <c r="J1153" s="3" t="s">
        <v>23</v>
      </c>
      <c r="K1153" s="3" t="s">
        <v>24</v>
      </c>
      <c r="L1153" s="3" t="s">
        <v>25</v>
      </c>
      <c r="M1153" s="4">
        <v>2025</v>
      </c>
      <c r="N1153" s="5">
        <v>3705193.32</v>
      </c>
      <c r="O1153" s="5"/>
      <c r="P1153" s="5">
        <v>119080.78</v>
      </c>
      <c r="Q1153" s="58">
        <f t="shared" si="51"/>
        <v>3586112.54</v>
      </c>
      <c r="R1153" s="3" t="s">
        <v>28</v>
      </c>
      <c r="S1153" s="4">
        <v>352</v>
      </c>
      <c r="T1153" s="4">
        <v>352</v>
      </c>
      <c r="U1153" s="4">
        <v>1</v>
      </c>
      <c r="V1153" s="5">
        <v>3705193.32</v>
      </c>
      <c r="W1153" s="58">
        <f t="shared" si="52"/>
        <v>630533.49283829692</v>
      </c>
    </row>
    <row r="1154" spans="1:23">
      <c r="A1154" s="3" t="s">
        <v>17</v>
      </c>
      <c r="B1154" s="3" t="s">
        <v>18</v>
      </c>
      <c r="C1154" s="3" t="s">
        <v>19</v>
      </c>
      <c r="D1154" s="3" t="s">
        <v>20</v>
      </c>
      <c r="E1154" s="3" t="s">
        <v>21</v>
      </c>
      <c r="F1154" s="70" t="s">
        <v>487</v>
      </c>
      <c r="G1154" s="3" t="s">
        <v>63</v>
      </c>
      <c r="H1154" s="58" t="str">
        <f t="shared" si="53"/>
        <v>383</v>
      </c>
      <c r="I1154" s="59">
        <f>_xlfn.XLOOKUP(H1154,'A6.2-Rate Base RCND Plant'!C:C,'A6.2-Rate Base RCND Plant'!F:F,"ERROR")</f>
        <v>0.50413956378429226</v>
      </c>
      <c r="J1154" s="3" t="s">
        <v>23</v>
      </c>
      <c r="K1154" s="3" t="s">
        <v>24</v>
      </c>
      <c r="L1154" s="3" t="s">
        <v>25</v>
      </c>
      <c r="M1154" s="4">
        <v>2025</v>
      </c>
      <c r="N1154" s="5">
        <v>158137.82</v>
      </c>
      <c r="O1154" s="5"/>
      <c r="P1154" s="5">
        <v>4456.26</v>
      </c>
      <c r="Q1154" s="58">
        <f t="shared" ref="Q1154:Q1217" si="54">N1154-P1154</f>
        <v>153681.56</v>
      </c>
      <c r="R1154" s="3" t="s">
        <v>64</v>
      </c>
      <c r="S1154" s="4">
        <v>954</v>
      </c>
      <c r="T1154" s="4">
        <v>954</v>
      </c>
      <c r="U1154" s="4">
        <v>1</v>
      </c>
      <c r="V1154" s="5">
        <v>158137.82</v>
      </c>
      <c r="W1154" s="58">
        <f t="shared" ref="W1154:W1217" si="55">I1154*V1154</f>
        <v>79723.531592598927</v>
      </c>
    </row>
    <row r="1155" spans="1:23">
      <c r="A1155" s="3" t="s">
        <v>17</v>
      </c>
      <c r="B1155" s="3" t="s">
        <v>18</v>
      </c>
      <c r="C1155" s="3" t="s">
        <v>19</v>
      </c>
      <c r="D1155" s="3" t="s">
        <v>29</v>
      </c>
      <c r="E1155" s="3" t="s">
        <v>21</v>
      </c>
      <c r="F1155" s="70" t="s">
        <v>487</v>
      </c>
      <c r="G1155" s="3" t="s">
        <v>30</v>
      </c>
      <c r="H1155" s="58" t="str">
        <f t="shared" ref="H1155:H1218" si="56">MID(G1155,2,3)</f>
        <v>390</v>
      </c>
      <c r="I1155" s="59">
        <f>_xlfn.XLOOKUP(H1155,'A6.2-Rate Base RCND Plant'!C:C,'A6.2-Rate Base RCND Plant'!F:F,"ERROR")</f>
        <v>0.24904501540006124</v>
      </c>
      <c r="J1155" s="3" t="s">
        <v>23</v>
      </c>
      <c r="K1155" s="3" t="s">
        <v>31</v>
      </c>
      <c r="L1155" s="3" t="s">
        <v>32</v>
      </c>
      <c r="M1155" s="4">
        <v>2025</v>
      </c>
      <c r="N1155" s="5">
        <v>1007194.88</v>
      </c>
      <c r="O1155" s="5"/>
      <c r="P1155" s="5">
        <v>15197.21</v>
      </c>
      <c r="Q1155" s="58">
        <f t="shared" si="54"/>
        <v>991997.67</v>
      </c>
      <c r="R1155" s="3" t="s">
        <v>33</v>
      </c>
      <c r="S1155" s="4">
        <v>675</v>
      </c>
      <c r="T1155" s="4">
        <v>675</v>
      </c>
      <c r="U1155" s="4">
        <v>1</v>
      </c>
      <c r="V1155" s="5">
        <v>1007194.88</v>
      </c>
      <c r="W1155" s="58">
        <f t="shared" si="55"/>
        <v>250836.86440046283</v>
      </c>
    </row>
    <row r="1156" spans="1:23">
      <c r="A1156" s="3" t="s">
        <v>17</v>
      </c>
      <c r="B1156" s="3" t="s">
        <v>18</v>
      </c>
      <c r="C1156" s="3" t="s">
        <v>19</v>
      </c>
      <c r="D1156" s="3" t="s">
        <v>20</v>
      </c>
      <c r="E1156" s="3" t="s">
        <v>21</v>
      </c>
      <c r="F1156" s="70" t="s">
        <v>487</v>
      </c>
      <c r="G1156" s="3" t="s">
        <v>27</v>
      </c>
      <c r="H1156" s="58" t="str">
        <f t="shared" si="56"/>
        <v>381</v>
      </c>
      <c r="I1156" s="59">
        <f>_xlfn.XLOOKUP(H1156,'A6.2-Rate Base RCND Plant'!C:C,'A6.2-Rate Base RCND Plant'!F:F,"ERROR")</f>
        <v>0.1701755990530332</v>
      </c>
      <c r="J1156" s="3" t="s">
        <v>23</v>
      </c>
      <c r="K1156" s="3" t="s">
        <v>24</v>
      </c>
      <c r="L1156" s="3" t="s">
        <v>25</v>
      </c>
      <c r="M1156" s="4">
        <v>2026</v>
      </c>
      <c r="N1156" s="5">
        <v>466031.52</v>
      </c>
      <c r="O1156" s="5"/>
      <c r="P1156" s="5">
        <v>4083.91</v>
      </c>
      <c r="Q1156" s="58">
        <f t="shared" si="54"/>
        <v>461947.61000000004</v>
      </c>
      <c r="R1156" s="3" t="s">
        <v>28</v>
      </c>
      <c r="S1156" s="4">
        <v>352</v>
      </c>
      <c r="T1156" s="4">
        <v>352</v>
      </c>
      <c r="U1156" s="4">
        <v>1</v>
      </c>
      <c r="V1156" s="5">
        <v>466031.52</v>
      </c>
      <c r="W1156" s="58">
        <f t="shared" si="55"/>
        <v>79307.193093595619</v>
      </c>
    </row>
    <row r="1157" spans="1:23">
      <c r="A1157" s="3" t="s">
        <v>17</v>
      </c>
      <c r="B1157" s="3" t="s">
        <v>18</v>
      </c>
      <c r="C1157" s="3" t="s">
        <v>19</v>
      </c>
      <c r="D1157" s="3" t="s">
        <v>20</v>
      </c>
      <c r="E1157" s="3" t="s">
        <v>106</v>
      </c>
      <c r="F1157" s="70" t="s">
        <v>487</v>
      </c>
      <c r="G1157" s="3" t="s">
        <v>46</v>
      </c>
      <c r="H1157" s="58" t="str">
        <f t="shared" si="56"/>
        <v>380</v>
      </c>
      <c r="I1157" s="59">
        <f>_xlfn.XLOOKUP(H1157,'A6.2-Rate Base RCND Plant'!C:C,'A6.2-Rate Base RCND Plant'!F:F,"ERROR")</f>
        <v>0.41926855566498139</v>
      </c>
      <c r="J1157" s="3" t="s">
        <v>23</v>
      </c>
      <c r="K1157" s="3" t="s">
        <v>24</v>
      </c>
      <c r="L1157" s="3" t="s">
        <v>25</v>
      </c>
      <c r="M1157" s="4">
        <v>2026</v>
      </c>
      <c r="N1157" s="5">
        <v>496320.4</v>
      </c>
      <c r="O1157" s="5"/>
      <c r="P1157" s="5">
        <v>2266.73</v>
      </c>
      <c r="Q1157" s="58">
        <f t="shared" si="54"/>
        <v>494053.67000000004</v>
      </c>
      <c r="R1157" s="3" t="s">
        <v>47</v>
      </c>
      <c r="S1157" s="4">
        <v>1036</v>
      </c>
      <c r="T1157" s="4">
        <v>1036</v>
      </c>
      <c r="U1157" s="4">
        <v>1</v>
      </c>
      <c r="V1157" s="5">
        <v>496320.4</v>
      </c>
      <c r="W1157" s="58">
        <f t="shared" si="55"/>
        <v>208091.53725506584</v>
      </c>
    </row>
    <row r="1158" spans="1:23">
      <c r="A1158" s="3" t="s">
        <v>17</v>
      </c>
      <c r="B1158" s="3" t="s">
        <v>18</v>
      </c>
      <c r="C1158" s="3" t="s">
        <v>19</v>
      </c>
      <c r="D1158" s="3" t="s">
        <v>20</v>
      </c>
      <c r="E1158" s="3" t="s">
        <v>106</v>
      </c>
      <c r="F1158" s="70" t="s">
        <v>487</v>
      </c>
      <c r="G1158" s="3" t="s">
        <v>27</v>
      </c>
      <c r="H1158" s="58" t="str">
        <f t="shared" si="56"/>
        <v>381</v>
      </c>
      <c r="I1158" s="59">
        <f>_xlfn.XLOOKUP(H1158,'A6.2-Rate Base RCND Plant'!C:C,'A6.2-Rate Base RCND Plant'!F:F,"ERROR")</f>
        <v>0.1701755990530332</v>
      </c>
      <c r="J1158" s="3" t="s">
        <v>23</v>
      </c>
      <c r="K1158" s="3" t="s">
        <v>24</v>
      </c>
      <c r="L1158" s="3" t="s">
        <v>25</v>
      </c>
      <c r="M1158" s="4">
        <v>2026</v>
      </c>
      <c r="N1158" s="5">
        <v>114688.88</v>
      </c>
      <c r="O1158" s="5"/>
      <c r="P1158" s="5">
        <v>1005.05</v>
      </c>
      <c r="Q1158" s="58">
        <f t="shared" si="54"/>
        <v>113683.83</v>
      </c>
      <c r="R1158" s="3" t="s">
        <v>28</v>
      </c>
      <c r="S1158" s="4">
        <v>352</v>
      </c>
      <c r="T1158" s="4">
        <v>352</v>
      </c>
      <c r="U1158" s="4">
        <v>1</v>
      </c>
      <c r="V1158" s="5">
        <v>114688.88</v>
      </c>
      <c r="W1158" s="58">
        <f t="shared" si="55"/>
        <v>19517.248858721439</v>
      </c>
    </row>
    <row r="1159" spans="1:23">
      <c r="A1159" s="3" t="s">
        <v>17</v>
      </c>
      <c r="B1159" s="3" t="s">
        <v>18</v>
      </c>
      <c r="C1159" s="3" t="s">
        <v>19</v>
      </c>
      <c r="D1159" s="3" t="s">
        <v>29</v>
      </c>
      <c r="E1159" s="3" t="s">
        <v>21</v>
      </c>
      <c r="F1159" s="70" t="s">
        <v>487</v>
      </c>
      <c r="G1159" s="3" t="s">
        <v>34</v>
      </c>
      <c r="H1159" s="58" t="str">
        <f t="shared" si="56"/>
        <v>392</v>
      </c>
      <c r="I1159" s="59">
        <f>_xlfn.XLOOKUP(H1159,'A6.2-Rate Base RCND Plant'!C:C,'A6.2-Rate Base RCND Plant'!F:F,"ERROR")</f>
        <v>0.43183290679129122</v>
      </c>
      <c r="J1159" s="3" t="s">
        <v>53</v>
      </c>
      <c r="K1159" s="3" t="s">
        <v>24</v>
      </c>
      <c r="L1159" s="3" t="s">
        <v>25</v>
      </c>
      <c r="M1159" s="4">
        <v>2025</v>
      </c>
      <c r="N1159" s="5">
        <v>363801.56</v>
      </c>
      <c r="O1159" s="5"/>
      <c r="P1159" s="5">
        <v>38229.71</v>
      </c>
      <c r="Q1159" s="58">
        <f t="shared" si="54"/>
        <v>325571.84999999998</v>
      </c>
      <c r="R1159" s="3" t="s">
        <v>36</v>
      </c>
      <c r="S1159" s="4">
        <v>1</v>
      </c>
      <c r="T1159" s="4">
        <v>1</v>
      </c>
      <c r="U1159" s="4">
        <v>1</v>
      </c>
      <c r="V1159" s="5">
        <v>363801.56</v>
      </c>
      <c r="W1159" s="58">
        <f t="shared" si="55"/>
        <v>157101.48515000634</v>
      </c>
    </row>
    <row r="1160" spans="1:23">
      <c r="A1160" s="3" t="s">
        <v>17</v>
      </c>
      <c r="B1160" s="3" t="s">
        <v>18</v>
      </c>
      <c r="C1160" s="3" t="s">
        <v>19</v>
      </c>
      <c r="D1160" s="3" t="s">
        <v>29</v>
      </c>
      <c r="E1160" s="3" t="s">
        <v>106</v>
      </c>
      <c r="F1160" s="70" t="s">
        <v>487</v>
      </c>
      <c r="G1160" s="3" t="s">
        <v>60</v>
      </c>
      <c r="H1160" s="58" t="str">
        <f t="shared" si="56"/>
        <v>394</v>
      </c>
      <c r="I1160" s="59">
        <f>_xlfn.XLOOKUP(H1160,'A6.2-Rate Base RCND Plant'!C:C,'A6.2-Rate Base RCND Plant'!F:F,"ERROR")</f>
        <v>0.34726061264282393</v>
      </c>
      <c r="J1160" s="3" t="s">
        <v>23</v>
      </c>
      <c r="K1160" s="3" t="s">
        <v>31</v>
      </c>
      <c r="L1160" s="3" t="s">
        <v>32</v>
      </c>
      <c r="M1160" s="4">
        <v>2026</v>
      </c>
      <c r="N1160" s="5">
        <v>231106.04</v>
      </c>
      <c r="O1160" s="5"/>
      <c r="P1160" s="5">
        <v>2313.9499999999998</v>
      </c>
      <c r="Q1160" s="58">
        <f t="shared" si="54"/>
        <v>228792.09</v>
      </c>
      <c r="R1160" s="3" t="s">
        <v>36</v>
      </c>
      <c r="S1160" s="4">
        <v>1</v>
      </c>
      <c r="T1160" s="4">
        <v>1</v>
      </c>
      <c r="U1160" s="4">
        <v>1</v>
      </c>
      <c r="V1160" s="5">
        <v>231106.04</v>
      </c>
      <c r="W1160" s="58">
        <f t="shared" si="55"/>
        <v>80254.025035856976</v>
      </c>
    </row>
    <row r="1161" spans="1:23">
      <c r="A1161" s="3" t="s">
        <v>17</v>
      </c>
      <c r="B1161" s="3" t="s">
        <v>18</v>
      </c>
      <c r="C1161" s="3" t="s">
        <v>19</v>
      </c>
      <c r="D1161" s="3" t="s">
        <v>29</v>
      </c>
      <c r="E1161" s="3" t="s">
        <v>106</v>
      </c>
      <c r="F1161" s="70" t="s">
        <v>487</v>
      </c>
      <c r="G1161" s="3" t="s">
        <v>60</v>
      </c>
      <c r="H1161" s="58" t="str">
        <f t="shared" si="56"/>
        <v>394</v>
      </c>
      <c r="I1161" s="59">
        <f>_xlfn.XLOOKUP(H1161,'A6.2-Rate Base RCND Plant'!C:C,'A6.2-Rate Base RCND Plant'!F:F,"ERROR")</f>
        <v>0.34726061264282393</v>
      </c>
      <c r="J1161" s="3" t="s">
        <v>23</v>
      </c>
      <c r="K1161" s="3" t="s">
        <v>58</v>
      </c>
      <c r="L1161" s="3" t="s">
        <v>59</v>
      </c>
      <c r="M1161" s="4">
        <v>2026</v>
      </c>
      <c r="N1161" s="5">
        <v>130625.16</v>
      </c>
      <c r="O1161" s="5"/>
      <c r="P1161" s="5">
        <v>1304.6199999999999</v>
      </c>
      <c r="Q1161" s="58">
        <f t="shared" si="54"/>
        <v>129320.54000000001</v>
      </c>
      <c r="R1161" s="3" t="s">
        <v>36</v>
      </c>
      <c r="S1161" s="4">
        <v>1</v>
      </c>
      <c r="T1161" s="4">
        <v>1</v>
      </c>
      <c r="U1161" s="4">
        <v>1</v>
      </c>
      <c r="V1161" s="5">
        <v>130625.16</v>
      </c>
      <c r="W1161" s="58">
        <f t="shared" si="55"/>
        <v>45360.973088166902</v>
      </c>
    </row>
    <row r="1162" spans="1:23">
      <c r="A1162" s="3" t="s">
        <v>17</v>
      </c>
      <c r="B1162" s="3" t="s">
        <v>18</v>
      </c>
      <c r="C1162" s="3" t="s">
        <v>19</v>
      </c>
      <c r="D1162" s="3" t="s">
        <v>29</v>
      </c>
      <c r="E1162" s="3" t="s">
        <v>106</v>
      </c>
      <c r="F1162" s="70" t="s">
        <v>487</v>
      </c>
      <c r="G1162" s="3" t="s">
        <v>60</v>
      </c>
      <c r="H1162" s="58" t="str">
        <f t="shared" si="56"/>
        <v>394</v>
      </c>
      <c r="I1162" s="59">
        <f>_xlfn.XLOOKUP(H1162,'A6.2-Rate Base RCND Plant'!C:C,'A6.2-Rate Base RCND Plant'!F:F,"ERROR")</f>
        <v>0.34726061264282393</v>
      </c>
      <c r="J1162" s="3" t="s">
        <v>23</v>
      </c>
      <c r="K1162" s="3" t="s">
        <v>89</v>
      </c>
      <c r="L1162" s="3" t="s">
        <v>90</v>
      </c>
      <c r="M1162" s="4">
        <v>2026</v>
      </c>
      <c r="N1162" s="5">
        <v>70336.62</v>
      </c>
      <c r="O1162" s="5"/>
      <c r="P1162" s="5">
        <v>693.27</v>
      </c>
      <c r="Q1162" s="58">
        <f t="shared" si="54"/>
        <v>69643.349999999991</v>
      </c>
      <c r="R1162" s="3" t="s">
        <v>36</v>
      </c>
      <c r="S1162" s="4">
        <v>1</v>
      </c>
      <c r="T1162" s="4">
        <v>1</v>
      </c>
      <c r="U1162" s="4">
        <v>1</v>
      </c>
      <c r="V1162" s="5">
        <v>70336.62</v>
      </c>
      <c r="W1162" s="58">
        <f t="shared" si="55"/>
        <v>24425.1377524255</v>
      </c>
    </row>
    <row r="1163" spans="1:23">
      <c r="A1163" s="3" t="s">
        <v>17</v>
      </c>
      <c r="B1163" s="3" t="s">
        <v>18</v>
      </c>
      <c r="C1163" s="3" t="s">
        <v>19</v>
      </c>
      <c r="D1163" s="3" t="s">
        <v>29</v>
      </c>
      <c r="E1163" s="3" t="s">
        <v>21</v>
      </c>
      <c r="F1163" s="70" t="s">
        <v>487</v>
      </c>
      <c r="G1163" s="3" t="s">
        <v>41</v>
      </c>
      <c r="H1163" s="58" t="str">
        <f t="shared" si="56"/>
        <v>397</v>
      </c>
      <c r="I1163" s="59">
        <f>_xlfn.XLOOKUP(H1163,'A6.2-Rate Base RCND Plant'!C:C,'A6.2-Rate Base RCND Plant'!F:F,"ERROR")</f>
        <v>0.45288665983949944</v>
      </c>
      <c r="J1163" s="3" t="s">
        <v>23</v>
      </c>
      <c r="K1163" s="3" t="s">
        <v>49</v>
      </c>
      <c r="L1163" s="3" t="s">
        <v>50</v>
      </c>
      <c r="M1163" s="4">
        <v>2026</v>
      </c>
      <c r="N1163" s="5">
        <v>10314.950000000001</v>
      </c>
      <c r="O1163" s="5"/>
      <c r="P1163" s="5">
        <v>169.24</v>
      </c>
      <c r="Q1163" s="58">
        <f t="shared" si="54"/>
        <v>10145.710000000001</v>
      </c>
      <c r="R1163" s="3" t="s">
        <v>36</v>
      </c>
      <c r="S1163" s="4">
        <v>1</v>
      </c>
      <c r="T1163" s="4">
        <v>1</v>
      </c>
      <c r="U1163" s="4">
        <v>1</v>
      </c>
      <c r="V1163" s="5">
        <v>10314.950000000001</v>
      </c>
      <c r="W1163" s="58">
        <f t="shared" si="55"/>
        <v>4671.5032519114447</v>
      </c>
    </row>
    <row r="1164" spans="1:23">
      <c r="A1164" s="3" t="s">
        <v>17</v>
      </c>
      <c r="B1164" s="3" t="s">
        <v>18</v>
      </c>
      <c r="C1164" s="3" t="s">
        <v>19</v>
      </c>
      <c r="D1164" s="3" t="s">
        <v>20</v>
      </c>
      <c r="E1164" s="3" t="s">
        <v>21</v>
      </c>
      <c r="F1164" s="70" t="s">
        <v>487</v>
      </c>
      <c r="G1164" s="3" t="s">
        <v>61</v>
      </c>
      <c r="H1164" s="58" t="str">
        <f t="shared" si="56"/>
        <v>376</v>
      </c>
      <c r="I1164" s="59">
        <f>_xlfn.XLOOKUP(H1164,'A6.2-Rate Base RCND Plant'!C:C,'A6.2-Rate Base RCND Plant'!F:F,"ERROR")</f>
        <v>0.40359779215499247</v>
      </c>
      <c r="J1164" s="3" t="s">
        <v>23</v>
      </c>
      <c r="K1164" s="3" t="s">
        <v>24</v>
      </c>
      <c r="L1164" s="3" t="s">
        <v>25</v>
      </c>
      <c r="M1164" s="4">
        <v>2013</v>
      </c>
      <c r="N1164" s="5">
        <v>6178903.79</v>
      </c>
      <c r="O1164" s="5"/>
      <c r="P1164" s="5">
        <v>1660694.58</v>
      </c>
      <c r="Q1164" s="58">
        <f t="shared" si="54"/>
        <v>4518209.21</v>
      </c>
      <c r="R1164" s="3" t="s">
        <v>62</v>
      </c>
      <c r="S1164" s="4">
        <v>1688</v>
      </c>
      <c r="T1164" s="4">
        <v>715</v>
      </c>
      <c r="U1164" s="4">
        <v>2.36</v>
      </c>
      <c r="V1164" s="5">
        <v>14587398.039999999</v>
      </c>
      <c r="W1164" s="58">
        <f t="shared" si="55"/>
        <v>5887441.6422300646</v>
      </c>
    </row>
    <row r="1165" spans="1:23">
      <c r="A1165" s="3" t="s">
        <v>17</v>
      </c>
      <c r="B1165" s="3" t="s">
        <v>18</v>
      </c>
      <c r="C1165" s="3" t="s">
        <v>19</v>
      </c>
      <c r="D1165" s="3" t="s">
        <v>20</v>
      </c>
      <c r="E1165" s="3" t="s">
        <v>21</v>
      </c>
      <c r="F1165" s="70" t="s">
        <v>487</v>
      </c>
      <c r="G1165" s="3" t="s">
        <v>22</v>
      </c>
      <c r="H1165" s="58" t="str">
        <f t="shared" si="56"/>
        <v>384</v>
      </c>
      <c r="I1165" s="59">
        <f>_xlfn.XLOOKUP(H1165,'A6.2-Rate Base RCND Plant'!C:C,'A6.2-Rate Base RCND Plant'!F:F,"ERROR")</f>
        <v>0.35620879944303163</v>
      </c>
      <c r="J1165" s="3" t="s">
        <v>23</v>
      </c>
      <c r="K1165" s="3" t="s">
        <v>24</v>
      </c>
      <c r="L1165" s="3" t="s">
        <v>25</v>
      </c>
      <c r="M1165" s="4">
        <v>2013</v>
      </c>
      <c r="N1165" s="5">
        <v>231055.19</v>
      </c>
      <c r="O1165" s="5"/>
      <c r="P1165" s="5">
        <v>80909.69</v>
      </c>
      <c r="Q1165" s="58">
        <f t="shared" si="54"/>
        <v>150145.5</v>
      </c>
      <c r="R1165" s="3" t="s">
        <v>26</v>
      </c>
      <c r="S1165" s="4">
        <v>1947</v>
      </c>
      <c r="T1165" s="4">
        <v>872</v>
      </c>
      <c r="U1165" s="4">
        <v>2.23</v>
      </c>
      <c r="V1165" s="5">
        <v>515899.6</v>
      </c>
      <c r="W1165" s="58">
        <f t="shared" si="55"/>
        <v>183767.97714914024</v>
      </c>
    </row>
    <row r="1166" spans="1:23">
      <c r="A1166" s="3" t="s">
        <v>17</v>
      </c>
      <c r="B1166" s="3" t="s">
        <v>18</v>
      </c>
      <c r="C1166" s="3" t="s">
        <v>19</v>
      </c>
      <c r="D1166" s="3" t="s">
        <v>29</v>
      </c>
      <c r="E1166" s="3" t="s">
        <v>21</v>
      </c>
      <c r="F1166" s="70" t="s">
        <v>487</v>
      </c>
      <c r="G1166" s="3" t="s">
        <v>34</v>
      </c>
      <c r="H1166" s="58" t="str">
        <f t="shared" si="56"/>
        <v>392</v>
      </c>
      <c r="I1166" s="59">
        <f>_xlfn.XLOOKUP(H1166,'A6.2-Rate Base RCND Plant'!C:C,'A6.2-Rate Base RCND Plant'!F:F,"ERROR")</f>
        <v>0.43183290679129122</v>
      </c>
      <c r="J1166" s="3" t="s">
        <v>53</v>
      </c>
      <c r="K1166" s="3" t="s">
        <v>24</v>
      </c>
      <c r="L1166" s="3" t="s">
        <v>25</v>
      </c>
      <c r="M1166" s="4">
        <v>2013</v>
      </c>
      <c r="N1166" s="5">
        <v>180781.41</v>
      </c>
      <c r="O1166" s="5"/>
      <c r="P1166" s="5">
        <v>180781.41</v>
      </c>
      <c r="Q1166" s="58">
        <f t="shared" si="54"/>
        <v>0</v>
      </c>
      <c r="R1166" s="3" t="s">
        <v>36</v>
      </c>
      <c r="S1166" s="4">
        <v>1</v>
      </c>
      <c r="T1166" s="4">
        <v>1</v>
      </c>
      <c r="U1166" s="4">
        <v>1</v>
      </c>
      <c r="V1166" s="5">
        <v>180781.41</v>
      </c>
      <c r="W1166" s="58">
        <f t="shared" si="55"/>
        <v>78067.361774128207</v>
      </c>
    </row>
    <row r="1167" spans="1:23">
      <c r="A1167" s="3" t="s">
        <v>17</v>
      </c>
      <c r="B1167" s="3" t="s">
        <v>18</v>
      </c>
      <c r="C1167" s="3" t="s">
        <v>19</v>
      </c>
      <c r="D1167" s="3" t="s">
        <v>20</v>
      </c>
      <c r="E1167" s="3" t="s">
        <v>21</v>
      </c>
      <c r="F1167" s="70" t="s">
        <v>487</v>
      </c>
      <c r="G1167" s="3" t="s">
        <v>44</v>
      </c>
      <c r="H1167" s="58" t="str">
        <f t="shared" si="56"/>
        <v>382</v>
      </c>
      <c r="I1167" s="59">
        <f>_xlfn.XLOOKUP(H1167,'A6.2-Rate Base RCND Plant'!C:C,'A6.2-Rate Base RCND Plant'!F:F,"ERROR")</f>
        <v>4.068947554640568E-2</v>
      </c>
      <c r="J1167" s="3" t="s">
        <v>23</v>
      </c>
      <c r="K1167" s="3" t="s">
        <v>24</v>
      </c>
      <c r="L1167" s="3" t="s">
        <v>25</v>
      </c>
      <c r="M1167" s="4">
        <v>2014</v>
      </c>
      <c r="N1167" s="5">
        <v>680975.89</v>
      </c>
      <c r="O1167" s="5"/>
      <c r="P1167" s="5">
        <v>29382.98</v>
      </c>
      <c r="Q1167" s="58">
        <f t="shared" si="54"/>
        <v>651592.91</v>
      </c>
      <c r="R1167" s="3" t="s">
        <v>45</v>
      </c>
      <c r="S1167" s="4">
        <v>2076</v>
      </c>
      <c r="T1167" s="4">
        <v>908</v>
      </c>
      <c r="U1167" s="4">
        <v>2.29</v>
      </c>
      <c r="V1167" s="5">
        <v>1556944.88</v>
      </c>
      <c r="W1167" s="58">
        <f t="shared" si="55"/>
        <v>63351.27062186152</v>
      </c>
    </row>
    <row r="1168" spans="1:23">
      <c r="A1168" s="3" t="s">
        <v>17</v>
      </c>
      <c r="B1168" s="3" t="s">
        <v>18</v>
      </c>
      <c r="C1168" s="3" t="s">
        <v>19</v>
      </c>
      <c r="D1168" s="3" t="s">
        <v>20</v>
      </c>
      <c r="E1168" s="3" t="s">
        <v>21</v>
      </c>
      <c r="F1168" s="70" t="s">
        <v>487</v>
      </c>
      <c r="G1168" s="3" t="s">
        <v>55</v>
      </c>
      <c r="H1168" s="58" t="str">
        <f t="shared" si="56"/>
        <v>379</v>
      </c>
      <c r="I1168" s="59">
        <f>_xlfn.XLOOKUP(H1168,'A6.2-Rate Base RCND Plant'!C:C,'A6.2-Rate Base RCND Plant'!F:F,"ERROR")</f>
        <v>0.3380707986361931</v>
      </c>
      <c r="J1168" s="3" t="s">
        <v>23</v>
      </c>
      <c r="K1168" s="3" t="s">
        <v>24</v>
      </c>
      <c r="L1168" s="3" t="s">
        <v>25</v>
      </c>
      <c r="M1168" s="4">
        <v>2013</v>
      </c>
      <c r="N1168" s="5">
        <v>199418.14</v>
      </c>
      <c r="O1168" s="5"/>
      <c r="P1168" s="5">
        <v>45616.44</v>
      </c>
      <c r="Q1168" s="58">
        <f t="shared" si="54"/>
        <v>153801.70000000001</v>
      </c>
      <c r="R1168" s="3" t="s">
        <v>56</v>
      </c>
      <c r="S1168" s="4">
        <v>1223</v>
      </c>
      <c r="T1168" s="4">
        <v>647</v>
      </c>
      <c r="U1168" s="4">
        <v>1.89</v>
      </c>
      <c r="V1168" s="5">
        <v>376952.68</v>
      </c>
      <c r="W1168" s="58">
        <f t="shared" si="55"/>
        <v>127436.69357565333</v>
      </c>
    </row>
    <row r="1169" spans="1:23">
      <c r="A1169" s="3" t="s">
        <v>17</v>
      </c>
      <c r="B1169" s="3" t="s">
        <v>18</v>
      </c>
      <c r="C1169" s="3" t="s">
        <v>19</v>
      </c>
      <c r="D1169" s="3" t="s">
        <v>29</v>
      </c>
      <c r="E1169" s="3" t="s">
        <v>21</v>
      </c>
      <c r="F1169" s="70" t="s">
        <v>487</v>
      </c>
      <c r="G1169" s="3" t="s">
        <v>34</v>
      </c>
      <c r="H1169" s="58" t="str">
        <f t="shared" si="56"/>
        <v>392</v>
      </c>
      <c r="I1169" s="59">
        <f>_xlfn.XLOOKUP(H1169,'A6.2-Rate Base RCND Plant'!C:C,'A6.2-Rate Base RCND Plant'!F:F,"ERROR")</f>
        <v>0.43183290679129122</v>
      </c>
      <c r="J1169" s="3" t="s">
        <v>72</v>
      </c>
      <c r="K1169" s="3" t="s">
        <v>24</v>
      </c>
      <c r="L1169" s="3" t="s">
        <v>25</v>
      </c>
      <c r="M1169" s="4">
        <v>2015</v>
      </c>
      <c r="N1169" s="5">
        <v>155092.87</v>
      </c>
      <c r="O1169" s="5"/>
      <c r="P1169" s="5">
        <v>90306.43</v>
      </c>
      <c r="Q1169" s="58">
        <f t="shared" si="54"/>
        <v>64786.44</v>
      </c>
      <c r="R1169" s="3" t="s">
        <v>36</v>
      </c>
      <c r="S1169" s="4">
        <v>1</v>
      </c>
      <c r="T1169" s="4">
        <v>1</v>
      </c>
      <c r="U1169" s="4">
        <v>1</v>
      </c>
      <c r="V1169" s="5">
        <v>155092.87</v>
      </c>
      <c r="W1169" s="58">
        <f t="shared" si="55"/>
        <v>66974.20487470385</v>
      </c>
    </row>
    <row r="1170" spans="1:23">
      <c r="A1170" s="3" t="s">
        <v>17</v>
      </c>
      <c r="B1170" s="3" t="s">
        <v>18</v>
      </c>
      <c r="C1170" s="3" t="s">
        <v>19</v>
      </c>
      <c r="D1170" s="3" t="s">
        <v>29</v>
      </c>
      <c r="E1170" s="3" t="s">
        <v>21</v>
      </c>
      <c r="F1170" s="70" t="s">
        <v>487</v>
      </c>
      <c r="G1170" s="3" t="s">
        <v>70</v>
      </c>
      <c r="H1170" s="58" t="str">
        <f t="shared" si="56"/>
        <v>391</v>
      </c>
      <c r="I1170" s="59">
        <f>_xlfn.XLOOKUP(H1170,'A6.2-Rate Base RCND Plant'!C:C,'A6.2-Rate Base RCND Plant'!F:F,"ERROR")</f>
        <v>0.55164661503469203</v>
      </c>
      <c r="J1170" s="3" t="s">
        <v>71</v>
      </c>
      <c r="K1170" s="3" t="s">
        <v>49</v>
      </c>
      <c r="L1170" s="3" t="s">
        <v>50</v>
      </c>
      <c r="M1170" s="4">
        <v>2014</v>
      </c>
      <c r="N1170" s="5">
        <v>12639.51</v>
      </c>
      <c r="O1170" s="5"/>
      <c r="P1170" s="5">
        <v>2250.0700000000002</v>
      </c>
      <c r="Q1170" s="58">
        <f t="shared" si="54"/>
        <v>10389.44</v>
      </c>
      <c r="R1170" s="3" t="s">
        <v>36</v>
      </c>
      <c r="S1170" s="4">
        <v>1</v>
      </c>
      <c r="T1170" s="4">
        <v>1</v>
      </c>
      <c r="U1170" s="4">
        <v>1</v>
      </c>
      <c r="V1170" s="5">
        <v>12639.51</v>
      </c>
      <c r="W1170" s="58">
        <f t="shared" si="55"/>
        <v>6972.5429071971403</v>
      </c>
    </row>
    <row r="1171" spans="1:23">
      <c r="A1171" s="3" t="s">
        <v>17</v>
      </c>
      <c r="B1171" s="3" t="s">
        <v>18</v>
      </c>
      <c r="C1171" s="3" t="s">
        <v>19</v>
      </c>
      <c r="D1171" s="3" t="s">
        <v>29</v>
      </c>
      <c r="E1171" s="3" t="s">
        <v>21</v>
      </c>
      <c r="F1171" s="70" t="s">
        <v>487</v>
      </c>
      <c r="G1171" s="3" t="s">
        <v>87</v>
      </c>
      <c r="H1171" s="58" t="str">
        <f t="shared" si="56"/>
        <v>398</v>
      </c>
      <c r="I1171" s="59">
        <f>_xlfn.XLOOKUP(H1171,'A6.2-Rate Base RCND Plant'!C:C,'A6.2-Rate Base RCND Plant'!F:F,"ERROR")</f>
        <v>0.24374129646131953</v>
      </c>
      <c r="J1171" s="3" t="s">
        <v>23</v>
      </c>
      <c r="K1171" s="3" t="s">
        <v>31</v>
      </c>
      <c r="L1171" s="3" t="s">
        <v>32</v>
      </c>
      <c r="M1171" s="4">
        <v>2013</v>
      </c>
      <c r="N1171" s="5">
        <v>7874.02</v>
      </c>
      <c r="O1171" s="5"/>
      <c r="P1171" s="5">
        <v>3693.28</v>
      </c>
      <c r="Q1171" s="58">
        <f t="shared" si="54"/>
        <v>4180.74</v>
      </c>
      <c r="R1171" s="3" t="s">
        <v>36</v>
      </c>
      <c r="S1171" s="4">
        <v>1</v>
      </c>
      <c r="T1171" s="4">
        <v>1</v>
      </c>
      <c r="U1171" s="4">
        <v>1</v>
      </c>
      <c r="V1171" s="5">
        <v>7874.02</v>
      </c>
      <c r="W1171" s="58">
        <f t="shared" si="55"/>
        <v>1919.2238431623593</v>
      </c>
    </row>
    <row r="1172" spans="1:23">
      <c r="A1172" s="3" t="s">
        <v>17</v>
      </c>
      <c r="B1172" s="3" t="s">
        <v>18</v>
      </c>
      <c r="C1172" s="3" t="s">
        <v>19</v>
      </c>
      <c r="D1172" s="3" t="s">
        <v>20</v>
      </c>
      <c r="E1172" s="3" t="s">
        <v>21</v>
      </c>
      <c r="F1172" s="70" t="s">
        <v>487</v>
      </c>
      <c r="G1172" s="3" t="s">
        <v>44</v>
      </c>
      <c r="H1172" s="58" t="str">
        <f t="shared" si="56"/>
        <v>382</v>
      </c>
      <c r="I1172" s="59">
        <f>_xlfn.XLOOKUP(H1172,'A6.2-Rate Base RCND Plant'!C:C,'A6.2-Rate Base RCND Plant'!F:F,"ERROR")</f>
        <v>4.068947554640568E-2</v>
      </c>
      <c r="J1172" s="3" t="s">
        <v>23</v>
      </c>
      <c r="K1172" s="3" t="s">
        <v>24</v>
      </c>
      <c r="L1172" s="3" t="s">
        <v>25</v>
      </c>
      <c r="M1172" s="4">
        <v>2010</v>
      </c>
      <c r="N1172" s="5">
        <v>292962.87</v>
      </c>
      <c r="O1172" s="5"/>
      <c r="P1172" s="5">
        <v>13143.46</v>
      </c>
      <c r="Q1172" s="58">
        <f t="shared" si="54"/>
        <v>279819.40999999997</v>
      </c>
      <c r="R1172" s="3" t="s">
        <v>45</v>
      </c>
      <c r="S1172" s="4">
        <v>2076</v>
      </c>
      <c r="T1172" s="4">
        <v>741</v>
      </c>
      <c r="U1172" s="4">
        <v>2.8</v>
      </c>
      <c r="V1172" s="5">
        <v>820770.47</v>
      </c>
      <c r="W1172" s="58">
        <f t="shared" si="55"/>
        <v>33396.719968276899</v>
      </c>
    </row>
    <row r="1173" spans="1:23">
      <c r="A1173" s="3" t="s">
        <v>17</v>
      </c>
      <c r="B1173" s="3" t="s">
        <v>18</v>
      </c>
      <c r="C1173" s="3" t="s">
        <v>19</v>
      </c>
      <c r="D1173" s="3" t="s">
        <v>20</v>
      </c>
      <c r="E1173" s="3" t="s">
        <v>21</v>
      </c>
      <c r="F1173" s="70" t="s">
        <v>487</v>
      </c>
      <c r="G1173" s="3" t="s">
        <v>22</v>
      </c>
      <c r="H1173" s="58" t="str">
        <f t="shared" si="56"/>
        <v>384</v>
      </c>
      <c r="I1173" s="59">
        <f>_xlfn.XLOOKUP(H1173,'A6.2-Rate Base RCND Plant'!C:C,'A6.2-Rate Base RCND Plant'!F:F,"ERROR")</f>
        <v>0.35620879944303163</v>
      </c>
      <c r="J1173" s="3" t="s">
        <v>23</v>
      </c>
      <c r="K1173" s="3" t="s">
        <v>24</v>
      </c>
      <c r="L1173" s="3" t="s">
        <v>25</v>
      </c>
      <c r="M1173" s="4">
        <v>2011</v>
      </c>
      <c r="N1173" s="5">
        <v>189628.97</v>
      </c>
      <c r="O1173" s="5"/>
      <c r="P1173" s="5">
        <v>76389.2</v>
      </c>
      <c r="Q1173" s="58">
        <f t="shared" si="54"/>
        <v>113239.77</v>
      </c>
      <c r="R1173" s="3" t="s">
        <v>26</v>
      </c>
      <c r="S1173" s="4">
        <v>1947</v>
      </c>
      <c r="T1173" s="4">
        <v>794</v>
      </c>
      <c r="U1173" s="4">
        <v>2.4500000000000002</v>
      </c>
      <c r="V1173" s="5">
        <v>464996.98</v>
      </c>
      <c r="W1173" s="58">
        <f t="shared" si="55"/>
        <v>165636.01599043538</v>
      </c>
    </row>
    <row r="1174" spans="1:23">
      <c r="A1174" s="3" t="s">
        <v>17</v>
      </c>
      <c r="B1174" s="3" t="s">
        <v>18</v>
      </c>
      <c r="C1174" s="3" t="s">
        <v>19</v>
      </c>
      <c r="D1174" s="3" t="s">
        <v>20</v>
      </c>
      <c r="E1174" s="3" t="s">
        <v>21</v>
      </c>
      <c r="F1174" s="70" t="s">
        <v>487</v>
      </c>
      <c r="G1174" s="3" t="s">
        <v>80</v>
      </c>
      <c r="H1174" s="58" t="str">
        <f t="shared" si="56"/>
        <v>385</v>
      </c>
      <c r="I1174" s="59">
        <f>_xlfn.XLOOKUP(H1174,'A6.2-Rate Base RCND Plant'!C:C,'A6.2-Rate Base RCND Plant'!F:F,"ERROR")</f>
        <v>0.39278890683516676</v>
      </c>
      <c r="J1174" s="3" t="s">
        <v>23</v>
      </c>
      <c r="K1174" s="3" t="s">
        <v>24</v>
      </c>
      <c r="L1174" s="3" t="s">
        <v>25</v>
      </c>
      <c r="M1174" s="4">
        <v>2010</v>
      </c>
      <c r="N1174" s="5">
        <v>152294.32</v>
      </c>
      <c r="O1174" s="5"/>
      <c r="P1174" s="5">
        <v>72068.320000000007</v>
      </c>
      <c r="Q1174" s="58">
        <f t="shared" si="54"/>
        <v>80226</v>
      </c>
      <c r="R1174" s="3" t="s">
        <v>36</v>
      </c>
      <c r="S1174" s="4">
        <v>1</v>
      </c>
      <c r="T1174" s="4">
        <v>1</v>
      </c>
      <c r="U1174" s="4">
        <v>1</v>
      </c>
      <c r="V1174" s="5">
        <v>152294.32</v>
      </c>
      <c r="W1174" s="58">
        <f t="shared" si="55"/>
        <v>59819.519470005078</v>
      </c>
    </row>
    <row r="1175" spans="1:23">
      <c r="A1175" s="3" t="s">
        <v>17</v>
      </c>
      <c r="B1175" s="3" t="s">
        <v>18</v>
      </c>
      <c r="C1175" s="3" t="s">
        <v>19</v>
      </c>
      <c r="D1175" s="3" t="s">
        <v>20</v>
      </c>
      <c r="E1175" s="3" t="s">
        <v>21</v>
      </c>
      <c r="F1175" s="70" t="s">
        <v>487</v>
      </c>
      <c r="G1175" s="3" t="s">
        <v>48</v>
      </c>
      <c r="H1175" s="58" t="str">
        <f t="shared" si="56"/>
        <v>387</v>
      </c>
      <c r="I1175" s="59">
        <f>_xlfn.XLOOKUP(H1175,'A6.2-Rate Base RCND Plant'!C:C,'A6.2-Rate Base RCND Plant'!F:F,"ERROR")</f>
        <v>0.71279521796502854</v>
      </c>
      <c r="J1175" s="3" t="s">
        <v>23</v>
      </c>
      <c r="K1175" s="3" t="s">
        <v>24</v>
      </c>
      <c r="L1175" s="3" t="s">
        <v>25</v>
      </c>
      <c r="M1175" s="4">
        <v>2010</v>
      </c>
      <c r="N1175" s="5">
        <v>327668.78999999998</v>
      </c>
      <c r="O1175" s="5"/>
      <c r="P1175" s="5">
        <v>171479.59</v>
      </c>
      <c r="Q1175" s="58">
        <f t="shared" si="54"/>
        <v>156189.19999999998</v>
      </c>
      <c r="R1175" s="3" t="s">
        <v>36</v>
      </c>
      <c r="S1175" s="4">
        <v>1</v>
      </c>
      <c r="T1175" s="4">
        <v>1</v>
      </c>
      <c r="U1175" s="4">
        <v>1</v>
      </c>
      <c r="V1175" s="5">
        <v>327668.78999999998</v>
      </c>
      <c r="W1175" s="58">
        <f t="shared" si="55"/>
        <v>233560.74658838715</v>
      </c>
    </row>
    <row r="1176" spans="1:23">
      <c r="A1176" s="3" t="s">
        <v>17</v>
      </c>
      <c r="B1176" s="3" t="s">
        <v>18</v>
      </c>
      <c r="C1176" s="3" t="s">
        <v>19</v>
      </c>
      <c r="D1176" s="3" t="s">
        <v>29</v>
      </c>
      <c r="E1176" s="3" t="s">
        <v>21</v>
      </c>
      <c r="F1176" s="70" t="s">
        <v>487</v>
      </c>
      <c r="G1176" s="3" t="s">
        <v>30</v>
      </c>
      <c r="H1176" s="58" t="str">
        <f t="shared" si="56"/>
        <v>390</v>
      </c>
      <c r="I1176" s="59">
        <f>_xlfn.XLOOKUP(H1176,'A6.2-Rate Base RCND Plant'!C:C,'A6.2-Rate Base RCND Plant'!F:F,"ERROR")</f>
        <v>0.24904501540006124</v>
      </c>
      <c r="J1176" s="3" t="s">
        <v>23</v>
      </c>
      <c r="K1176" s="3" t="s">
        <v>31</v>
      </c>
      <c r="L1176" s="3" t="s">
        <v>32</v>
      </c>
      <c r="M1176" s="4">
        <v>2010</v>
      </c>
      <c r="N1176" s="5">
        <v>15053.65</v>
      </c>
      <c r="O1176" s="5"/>
      <c r="P1176" s="5">
        <v>8024.41</v>
      </c>
      <c r="Q1176" s="58">
        <f t="shared" si="54"/>
        <v>7029.24</v>
      </c>
      <c r="R1176" s="3" t="s">
        <v>33</v>
      </c>
      <c r="S1176" s="4">
        <v>675</v>
      </c>
      <c r="T1176" s="4">
        <v>422</v>
      </c>
      <c r="U1176" s="4">
        <v>1.6</v>
      </c>
      <c r="V1176" s="5">
        <v>24078.71</v>
      </c>
      <c r="W1176" s="58">
        <f t="shared" si="55"/>
        <v>5996.6827027636082</v>
      </c>
    </row>
    <row r="1177" spans="1:23">
      <c r="A1177" s="3" t="s">
        <v>17</v>
      </c>
      <c r="B1177" s="3" t="s">
        <v>18</v>
      </c>
      <c r="C1177" s="3" t="s">
        <v>19</v>
      </c>
      <c r="D1177" s="3" t="s">
        <v>20</v>
      </c>
      <c r="E1177" s="3" t="s">
        <v>21</v>
      </c>
      <c r="F1177" s="70" t="s">
        <v>487</v>
      </c>
      <c r="G1177" s="3" t="s">
        <v>48</v>
      </c>
      <c r="H1177" s="58" t="str">
        <f t="shared" si="56"/>
        <v>387</v>
      </c>
      <c r="I1177" s="59">
        <f>_xlfn.XLOOKUP(H1177,'A6.2-Rate Base RCND Plant'!C:C,'A6.2-Rate Base RCND Plant'!F:F,"ERROR")</f>
        <v>0.71279521796502854</v>
      </c>
      <c r="J1177" s="3" t="s">
        <v>23</v>
      </c>
      <c r="K1177" s="3" t="s">
        <v>24</v>
      </c>
      <c r="L1177" s="3" t="s">
        <v>25</v>
      </c>
      <c r="M1177" s="4">
        <v>2011</v>
      </c>
      <c r="N1177" s="5">
        <v>212627.28</v>
      </c>
      <c r="O1177" s="5"/>
      <c r="P1177" s="5">
        <v>104320.31</v>
      </c>
      <c r="Q1177" s="58">
        <f t="shared" si="54"/>
        <v>108306.97</v>
      </c>
      <c r="R1177" s="3" t="s">
        <v>36</v>
      </c>
      <c r="S1177" s="4">
        <v>1</v>
      </c>
      <c r="T1177" s="4">
        <v>1</v>
      </c>
      <c r="U1177" s="4">
        <v>1</v>
      </c>
      <c r="V1177" s="5">
        <v>212627.28</v>
      </c>
      <c r="W1177" s="58">
        <f t="shared" si="55"/>
        <v>151559.70839291115</v>
      </c>
    </row>
    <row r="1178" spans="1:23">
      <c r="A1178" s="3" t="s">
        <v>17</v>
      </c>
      <c r="B1178" s="3" t="s">
        <v>18</v>
      </c>
      <c r="C1178" s="3" t="s">
        <v>19</v>
      </c>
      <c r="D1178" s="3" t="s">
        <v>20</v>
      </c>
      <c r="E1178" s="3" t="s">
        <v>21</v>
      </c>
      <c r="F1178" s="70" t="s">
        <v>487</v>
      </c>
      <c r="G1178" s="3" t="s">
        <v>51</v>
      </c>
      <c r="H1178" s="58" t="str">
        <f t="shared" si="56"/>
        <v>375</v>
      </c>
      <c r="I1178" s="59">
        <f>_xlfn.XLOOKUP(H1178,'A6.2-Rate Base RCND Plant'!C:C,'A6.2-Rate Base RCND Plant'!F:F,"ERROR")</f>
        <v>0.14703551036705884</v>
      </c>
      <c r="J1178" s="3" t="s">
        <v>23</v>
      </c>
      <c r="K1178" s="3" t="s">
        <v>24</v>
      </c>
      <c r="L1178" s="3" t="s">
        <v>25</v>
      </c>
      <c r="M1178" s="4">
        <v>2012</v>
      </c>
      <c r="N1178" s="5">
        <v>7818.42</v>
      </c>
      <c r="O1178" s="5"/>
      <c r="P1178" s="5">
        <v>1632.76</v>
      </c>
      <c r="Q1178" s="58">
        <f t="shared" si="54"/>
        <v>6185.66</v>
      </c>
      <c r="R1178" s="3" t="s">
        <v>52</v>
      </c>
      <c r="S1178" s="4">
        <v>673</v>
      </c>
      <c r="T1178" s="4">
        <v>419</v>
      </c>
      <c r="U1178" s="4">
        <v>1.61</v>
      </c>
      <c r="V1178" s="5">
        <v>12557.99</v>
      </c>
      <c r="W1178" s="58">
        <f t="shared" si="55"/>
        <v>1846.4704688344211</v>
      </c>
    </row>
    <row r="1179" spans="1:23">
      <c r="A1179" s="3" t="s">
        <v>17</v>
      </c>
      <c r="B1179" s="3" t="s">
        <v>18</v>
      </c>
      <c r="C1179" s="3" t="s">
        <v>19</v>
      </c>
      <c r="D1179" s="3" t="s">
        <v>20</v>
      </c>
      <c r="E1179" s="3" t="s">
        <v>21</v>
      </c>
      <c r="F1179" s="70" t="s">
        <v>487</v>
      </c>
      <c r="G1179" s="3" t="s">
        <v>80</v>
      </c>
      <c r="H1179" s="58" t="str">
        <f t="shared" si="56"/>
        <v>385</v>
      </c>
      <c r="I1179" s="59">
        <f>_xlfn.XLOOKUP(H1179,'A6.2-Rate Base RCND Plant'!C:C,'A6.2-Rate Base RCND Plant'!F:F,"ERROR")</f>
        <v>0.39278890683516676</v>
      </c>
      <c r="J1179" s="3" t="s">
        <v>23</v>
      </c>
      <c r="K1179" s="3" t="s">
        <v>24</v>
      </c>
      <c r="L1179" s="3" t="s">
        <v>25</v>
      </c>
      <c r="M1179" s="4">
        <v>2008</v>
      </c>
      <c r="N1179" s="5">
        <v>154099.48000000001</v>
      </c>
      <c r="O1179" s="5"/>
      <c r="P1179" s="5">
        <v>83159.09</v>
      </c>
      <c r="Q1179" s="58">
        <f t="shared" si="54"/>
        <v>70940.390000000014</v>
      </c>
      <c r="R1179" s="3" t="s">
        <v>36</v>
      </c>
      <c r="S1179" s="4">
        <v>1</v>
      </c>
      <c r="T1179" s="4">
        <v>1</v>
      </c>
      <c r="U1179" s="4">
        <v>1</v>
      </c>
      <c r="V1179" s="5">
        <v>154099.48000000001</v>
      </c>
      <c r="W1179" s="58">
        <f t="shared" si="55"/>
        <v>60528.566293067648</v>
      </c>
    </row>
    <row r="1180" spans="1:23">
      <c r="A1180" s="3" t="s">
        <v>17</v>
      </c>
      <c r="B1180" s="3" t="s">
        <v>18</v>
      </c>
      <c r="C1180" s="3" t="s">
        <v>19</v>
      </c>
      <c r="D1180" s="3" t="s">
        <v>29</v>
      </c>
      <c r="E1180" s="3" t="s">
        <v>21</v>
      </c>
      <c r="F1180" s="70" t="s">
        <v>487</v>
      </c>
      <c r="G1180" s="3" t="s">
        <v>30</v>
      </c>
      <c r="H1180" s="58" t="str">
        <f t="shared" si="56"/>
        <v>390</v>
      </c>
      <c r="I1180" s="59">
        <f>_xlfn.XLOOKUP(H1180,'A6.2-Rate Base RCND Plant'!C:C,'A6.2-Rate Base RCND Plant'!F:F,"ERROR")</f>
        <v>0.24904501540006124</v>
      </c>
      <c r="J1180" s="3" t="s">
        <v>23</v>
      </c>
      <c r="K1180" s="3" t="s">
        <v>58</v>
      </c>
      <c r="L1180" s="3" t="s">
        <v>59</v>
      </c>
      <c r="M1180" s="4">
        <v>2011</v>
      </c>
      <c r="N1180" s="5">
        <v>6887.02</v>
      </c>
      <c r="O1180" s="5"/>
      <c r="P1180" s="5">
        <v>2448.58</v>
      </c>
      <c r="Q1180" s="58">
        <f t="shared" si="54"/>
        <v>4438.4400000000005</v>
      </c>
      <c r="R1180" s="3" t="s">
        <v>33</v>
      </c>
      <c r="S1180" s="4">
        <v>675</v>
      </c>
      <c r="T1180" s="4">
        <v>435</v>
      </c>
      <c r="U1180" s="4">
        <v>1.55</v>
      </c>
      <c r="V1180" s="5">
        <v>10686.76</v>
      </c>
      <c r="W1180" s="58">
        <f t="shared" si="55"/>
        <v>2661.4843087767586</v>
      </c>
    </row>
    <row r="1181" spans="1:23">
      <c r="A1181" s="3" t="s">
        <v>17</v>
      </c>
      <c r="B1181" s="3" t="s">
        <v>18</v>
      </c>
      <c r="C1181" s="3" t="s">
        <v>19</v>
      </c>
      <c r="D1181" s="3" t="s">
        <v>20</v>
      </c>
      <c r="E1181" s="3" t="s">
        <v>21</v>
      </c>
      <c r="F1181" s="70" t="s">
        <v>487</v>
      </c>
      <c r="G1181" s="3" t="s">
        <v>39</v>
      </c>
      <c r="H1181" s="58" t="str">
        <f t="shared" si="56"/>
        <v>378</v>
      </c>
      <c r="I1181" s="59">
        <f>_xlfn.XLOOKUP(H1181,'A6.2-Rate Base RCND Plant'!C:C,'A6.2-Rate Base RCND Plant'!F:F,"ERROR")</f>
        <v>0.46834496815577242</v>
      </c>
      <c r="J1181" s="3" t="s">
        <v>23</v>
      </c>
      <c r="K1181" s="3" t="s">
        <v>24</v>
      </c>
      <c r="L1181" s="3" t="s">
        <v>25</v>
      </c>
      <c r="M1181" s="4">
        <v>2015</v>
      </c>
      <c r="N1181" s="5">
        <v>41839.32</v>
      </c>
      <c r="O1181" s="5"/>
      <c r="P1181" s="5">
        <v>11238.09</v>
      </c>
      <c r="Q1181" s="58">
        <f t="shared" si="54"/>
        <v>30601.23</v>
      </c>
      <c r="R1181" s="3" t="s">
        <v>40</v>
      </c>
      <c r="S1181" s="4">
        <v>1184</v>
      </c>
      <c r="T1181" s="4">
        <v>655</v>
      </c>
      <c r="U1181" s="4">
        <v>1.81</v>
      </c>
      <c r="V1181" s="5">
        <v>75630.16</v>
      </c>
      <c r="W1181" s="58">
        <f t="shared" si="55"/>
        <v>35421.004876815976</v>
      </c>
    </row>
    <row r="1182" spans="1:23">
      <c r="A1182" s="3" t="s">
        <v>17</v>
      </c>
      <c r="B1182" s="3" t="s">
        <v>18</v>
      </c>
      <c r="C1182" s="3" t="s">
        <v>19</v>
      </c>
      <c r="D1182" s="3" t="s">
        <v>20</v>
      </c>
      <c r="E1182" s="3" t="s">
        <v>21</v>
      </c>
      <c r="F1182" s="70" t="s">
        <v>487</v>
      </c>
      <c r="G1182" s="3" t="s">
        <v>61</v>
      </c>
      <c r="H1182" s="58" t="str">
        <f t="shared" si="56"/>
        <v>376</v>
      </c>
      <c r="I1182" s="59">
        <f>_xlfn.XLOOKUP(H1182,'A6.2-Rate Base RCND Plant'!C:C,'A6.2-Rate Base RCND Plant'!F:F,"ERROR")</f>
        <v>0.40359779215499247</v>
      </c>
      <c r="J1182" s="3" t="s">
        <v>23</v>
      </c>
      <c r="K1182" s="3" t="s">
        <v>24</v>
      </c>
      <c r="L1182" s="3" t="s">
        <v>25</v>
      </c>
      <c r="M1182" s="4">
        <v>1971</v>
      </c>
      <c r="N1182" s="5">
        <v>149908.69</v>
      </c>
      <c r="O1182" s="5"/>
      <c r="P1182" s="5">
        <v>142964.54</v>
      </c>
      <c r="Q1182" s="58">
        <f t="shared" si="54"/>
        <v>6944.1499999999942</v>
      </c>
      <c r="R1182" s="3" t="s">
        <v>62</v>
      </c>
      <c r="S1182" s="4">
        <v>1688</v>
      </c>
      <c r="T1182" s="4">
        <v>97</v>
      </c>
      <c r="U1182" s="4">
        <v>17.399999999999999</v>
      </c>
      <c r="V1182" s="5">
        <v>2608720.2999999998</v>
      </c>
      <c r="W1182" s="58">
        <f t="shared" si="55"/>
        <v>1052873.7534299095</v>
      </c>
    </row>
    <row r="1183" spans="1:23">
      <c r="A1183" s="3" t="s">
        <v>17</v>
      </c>
      <c r="B1183" s="3" t="s">
        <v>18</v>
      </c>
      <c r="C1183" s="3" t="s">
        <v>19</v>
      </c>
      <c r="D1183" s="3" t="s">
        <v>20</v>
      </c>
      <c r="E1183" s="3" t="s">
        <v>21</v>
      </c>
      <c r="F1183" s="70" t="s">
        <v>487</v>
      </c>
      <c r="G1183" s="3" t="s">
        <v>39</v>
      </c>
      <c r="H1183" s="58" t="str">
        <f t="shared" si="56"/>
        <v>378</v>
      </c>
      <c r="I1183" s="59">
        <f>_xlfn.XLOOKUP(H1183,'A6.2-Rate Base RCND Plant'!C:C,'A6.2-Rate Base RCND Plant'!F:F,"ERROR")</f>
        <v>0.46834496815577242</v>
      </c>
      <c r="J1183" s="3" t="s">
        <v>23</v>
      </c>
      <c r="K1183" s="3" t="s">
        <v>24</v>
      </c>
      <c r="L1183" s="3" t="s">
        <v>25</v>
      </c>
      <c r="M1183" s="4">
        <v>1991</v>
      </c>
      <c r="N1183" s="5">
        <v>112237.04</v>
      </c>
      <c r="O1183" s="5"/>
      <c r="P1183" s="5">
        <v>94331.03</v>
      </c>
      <c r="Q1183" s="58">
        <f t="shared" si="54"/>
        <v>17906.009999999995</v>
      </c>
      <c r="R1183" s="3" t="s">
        <v>40</v>
      </c>
      <c r="S1183" s="4">
        <v>1184</v>
      </c>
      <c r="T1183" s="4">
        <v>280</v>
      </c>
      <c r="U1183" s="4">
        <v>4.2300000000000004</v>
      </c>
      <c r="V1183" s="5">
        <v>474602.34</v>
      </c>
      <c r="W1183" s="58">
        <f t="shared" si="55"/>
        <v>222277.61781395509</v>
      </c>
    </row>
    <row r="1184" spans="1:23">
      <c r="A1184" s="3" t="s">
        <v>17</v>
      </c>
      <c r="B1184" s="3" t="s">
        <v>18</v>
      </c>
      <c r="C1184" s="3" t="s">
        <v>19</v>
      </c>
      <c r="D1184" s="3" t="s">
        <v>20</v>
      </c>
      <c r="E1184" s="3" t="s">
        <v>21</v>
      </c>
      <c r="F1184" s="70" t="s">
        <v>487</v>
      </c>
      <c r="G1184" s="3" t="s">
        <v>61</v>
      </c>
      <c r="H1184" s="58" t="str">
        <f t="shared" si="56"/>
        <v>376</v>
      </c>
      <c r="I1184" s="59">
        <f>_xlfn.XLOOKUP(H1184,'A6.2-Rate Base RCND Plant'!C:C,'A6.2-Rate Base RCND Plant'!F:F,"ERROR")</f>
        <v>0.40359779215499247</v>
      </c>
      <c r="J1184" s="3" t="s">
        <v>23</v>
      </c>
      <c r="K1184" s="3" t="s">
        <v>24</v>
      </c>
      <c r="L1184" s="3" t="s">
        <v>25</v>
      </c>
      <c r="M1184" s="4">
        <v>2006</v>
      </c>
      <c r="N1184" s="5">
        <v>6849341.25</v>
      </c>
      <c r="O1184" s="5"/>
      <c r="P1184" s="5">
        <v>2990271.42</v>
      </c>
      <c r="Q1184" s="58">
        <f t="shared" si="54"/>
        <v>3859069.83</v>
      </c>
      <c r="R1184" s="3" t="s">
        <v>62</v>
      </c>
      <c r="S1184" s="4">
        <v>1688</v>
      </c>
      <c r="T1184" s="4">
        <v>407</v>
      </c>
      <c r="U1184" s="4">
        <v>4.1500000000000004</v>
      </c>
      <c r="V1184" s="5">
        <v>28407095.899999999</v>
      </c>
      <c r="W1184" s="58">
        <f t="shared" si="55"/>
        <v>11465041.186775139</v>
      </c>
    </row>
    <row r="1185" spans="1:23">
      <c r="A1185" s="3" t="s">
        <v>17</v>
      </c>
      <c r="B1185" s="3" t="s">
        <v>18</v>
      </c>
      <c r="C1185" s="3" t="s">
        <v>19</v>
      </c>
      <c r="D1185" s="3" t="s">
        <v>20</v>
      </c>
      <c r="E1185" s="3" t="s">
        <v>21</v>
      </c>
      <c r="F1185" s="70" t="s">
        <v>487</v>
      </c>
      <c r="G1185" s="3" t="s">
        <v>46</v>
      </c>
      <c r="H1185" s="58" t="str">
        <f t="shared" si="56"/>
        <v>380</v>
      </c>
      <c r="I1185" s="59">
        <f>_xlfn.XLOOKUP(H1185,'A6.2-Rate Base RCND Plant'!C:C,'A6.2-Rate Base RCND Plant'!F:F,"ERROR")</f>
        <v>0.41926855566498139</v>
      </c>
      <c r="J1185" s="3" t="s">
        <v>23</v>
      </c>
      <c r="K1185" s="3" t="s">
        <v>24</v>
      </c>
      <c r="L1185" s="3" t="s">
        <v>25</v>
      </c>
      <c r="M1185" s="4">
        <v>1990</v>
      </c>
      <c r="N1185" s="5">
        <v>907637.86</v>
      </c>
      <c r="O1185" s="5"/>
      <c r="P1185" s="5">
        <v>871065.41</v>
      </c>
      <c r="Q1185" s="58">
        <f t="shared" si="54"/>
        <v>36572.449999999953</v>
      </c>
      <c r="R1185" s="3" t="s">
        <v>47</v>
      </c>
      <c r="S1185" s="4">
        <v>1036</v>
      </c>
      <c r="T1185" s="4">
        <v>261</v>
      </c>
      <c r="U1185" s="4">
        <v>3.97</v>
      </c>
      <c r="V1185" s="5">
        <v>3602731.12</v>
      </c>
      <c r="W1185" s="58">
        <f t="shared" si="55"/>
        <v>1510511.8731316808</v>
      </c>
    </row>
    <row r="1186" spans="1:23">
      <c r="A1186" s="3" t="s">
        <v>17</v>
      </c>
      <c r="B1186" s="3" t="s">
        <v>18</v>
      </c>
      <c r="C1186" s="3" t="s">
        <v>19</v>
      </c>
      <c r="D1186" s="3" t="s">
        <v>20</v>
      </c>
      <c r="E1186" s="3" t="s">
        <v>21</v>
      </c>
      <c r="F1186" s="70" t="s">
        <v>487</v>
      </c>
      <c r="G1186" s="3" t="s">
        <v>55</v>
      </c>
      <c r="H1186" s="58" t="str">
        <f t="shared" si="56"/>
        <v>379</v>
      </c>
      <c r="I1186" s="59">
        <f>_xlfn.XLOOKUP(H1186,'A6.2-Rate Base RCND Plant'!C:C,'A6.2-Rate Base RCND Plant'!F:F,"ERROR")</f>
        <v>0.3380707986361931</v>
      </c>
      <c r="J1186" s="3" t="s">
        <v>23</v>
      </c>
      <c r="K1186" s="3" t="s">
        <v>24</v>
      </c>
      <c r="L1186" s="3" t="s">
        <v>25</v>
      </c>
      <c r="M1186" s="4">
        <v>1975</v>
      </c>
      <c r="N1186" s="5">
        <v>8293.19</v>
      </c>
      <c r="O1186" s="5"/>
      <c r="P1186" s="5">
        <v>6140.2</v>
      </c>
      <c r="Q1186" s="58">
        <f t="shared" si="54"/>
        <v>2152.9900000000007</v>
      </c>
      <c r="R1186" s="3" t="s">
        <v>56</v>
      </c>
      <c r="S1186" s="4">
        <v>1223</v>
      </c>
      <c r="T1186" s="4">
        <v>134</v>
      </c>
      <c r="U1186" s="4">
        <v>9.1300000000000008</v>
      </c>
      <c r="V1186" s="5">
        <v>75690.83</v>
      </c>
      <c r="W1186" s="58">
        <f t="shared" si="55"/>
        <v>25588.859347536323</v>
      </c>
    </row>
    <row r="1187" spans="1:23">
      <c r="A1187" s="3" t="s">
        <v>17</v>
      </c>
      <c r="B1187" s="3" t="s">
        <v>18</v>
      </c>
      <c r="C1187" s="3" t="s">
        <v>19</v>
      </c>
      <c r="D1187" s="3" t="s">
        <v>20</v>
      </c>
      <c r="E1187" s="3" t="s">
        <v>21</v>
      </c>
      <c r="F1187" s="70" t="s">
        <v>487</v>
      </c>
      <c r="G1187" s="3" t="s">
        <v>55</v>
      </c>
      <c r="H1187" s="58" t="str">
        <f t="shared" si="56"/>
        <v>379</v>
      </c>
      <c r="I1187" s="59">
        <f>_xlfn.XLOOKUP(H1187,'A6.2-Rate Base RCND Plant'!C:C,'A6.2-Rate Base RCND Plant'!F:F,"ERROR")</f>
        <v>0.3380707986361931</v>
      </c>
      <c r="J1187" s="3" t="s">
        <v>23</v>
      </c>
      <c r="K1187" s="3" t="s">
        <v>24</v>
      </c>
      <c r="L1187" s="3" t="s">
        <v>25</v>
      </c>
      <c r="M1187" s="4">
        <v>1981</v>
      </c>
      <c r="N1187" s="5">
        <v>974.19</v>
      </c>
      <c r="O1187" s="5"/>
      <c r="P1187" s="5">
        <v>663.13</v>
      </c>
      <c r="Q1187" s="58">
        <f t="shared" si="54"/>
        <v>311.06000000000006</v>
      </c>
      <c r="R1187" s="3" t="s">
        <v>56</v>
      </c>
      <c r="S1187" s="4">
        <v>1223</v>
      </c>
      <c r="T1187" s="4">
        <v>225</v>
      </c>
      <c r="U1187" s="4">
        <v>5.44</v>
      </c>
      <c r="V1187" s="5">
        <v>5295.26</v>
      </c>
      <c r="W1187" s="58">
        <f t="shared" si="55"/>
        <v>1790.1727771862879</v>
      </c>
    </row>
    <row r="1188" spans="1:23">
      <c r="A1188" s="3" t="s">
        <v>17</v>
      </c>
      <c r="B1188" s="3" t="s">
        <v>18</v>
      </c>
      <c r="C1188" s="3" t="s">
        <v>19</v>
      </c>
      <c r="D1188" s="3" t="s">
        <v>20</v>
      </c>
      <c r="E1188" s="3" t="s">
        <v>21</v>
      </c>
      <c r="F1188" s="70" t="s">
        <v>487</v>
      </c>
      <c r="G1188" s="3" t="s">
        <v>55</v>
      </c>
      <c r="H1188" s="58" t="str">
        <f t="shared" si="56"/>
        <v>379</v>
      </c>
      <c r="I1188" s="59">
        <f>_xlfn.XLOOKUP(H1188,'A6.2-Rate Base RCND Plant'!C:C,'A6.2-Rate Base RCND Plant'!F:F,"ERROR")</f>
        <v>0.3380707986361931</v>
      </c>
      <c r="J1188" s="3" t="s">
        <v>23</v>
      </c>
      <c r="K1188" s="3" t="s">
        <v>24</v>
      </c>
      <c r="L1188" s="3" t="s">
        <v>25</v>
      </c>
      <c r="M1188" s="4">
        <v>1992</v>
      </c>
      <c r="N1188" s="5">
        <v>123820.91</v>
      </c>
      <c r="O1188" s="5"/>
      <c r="P1188" s="5">
        <v>67925.03</v>
      </c>
      <c r="Q1188" s="58">
        <f t="shared" si="54"/>
        <v>55895.880000000005</v>
      </c>
      <c r="R1188" s="3" t="s">
        <v>56</v>
      </c>
      <c r="S1188" s="4">
        <v>1223</v>
      </c>
      <c r="T1188" s="4">
        <v>289</v>
      </c>
      <c r="U1188" s="4">
        <v>4.2300000000000004</v>
      </c>
      <c r="V1188" s="5">
        <v>523989.53</v>
      </c>
      <c r="W1188" s="58">
        <f t="shared" si="55"/>
        <v>177145.55888410346</v>
      </c>
    </row>
    <row r="1189" spans="1:23">
      <c r="A1189" s="3" t="s">
        <v>17</v>
      </c>
      <c r="B1189" s="3" t="s">
        <v>18</v>
      </c>
      <c r="C1189" s="3" t="s">
        <v>19</v>
      </c>
      <c r="D1189" s="3" t="s">
        <v>20</v>
      </c>
      <c r="E1189" s="3" t="s">
        <v>21</v>
      </c>
      <c r="F1189" s="70" t="s">
        <v>487</v>
      </c>
      <c r="G1189" s="3" t="s">
        <v>46</v>
      </c>
      <c r="H1189" s="58" t="str">
        <f t="shared" si="56"/>
        <v>380</v>
      </c>
      <c r="I1189" s="59">
        <f>_xlfn.XLOOKUP(H1189,'A6.2-Rate Base RCND Plant'!C:C,'A6.2-Rate Base RCND Plant'!F:F,"ERROR")</f>
        <v>0.41926855566498139</v>
      </c>
      <c r="J1189" s="3" t="s">
        <v>23</v>
      </c>
      <c r="K1189" s="3" t="s">
        <v>24</v>
      </c>
      <c r="L1189" s="3" t="s">
        <v>25</v>
      </c>
      <c r="M1189" s="4">
        <v>1988</v>
      </c>
      <c r="N1189" s="5">
        <v>546850</v>
      </c>
      <c r="O1189" s="5"/>
      <c r="P1189" s="5">
        <v>531521.14</v>
      </c>
      <c r="Q1189" s="58">
        <f t="shared" si="54"/>
        <v>15328.859999999986</v>
      </c>
      <c r="R1189" s="3" t="s">
        <v>47</v>
      </c>
      <c r="S1189" s="4">
        <v>1036</v>
      </c>
      <c r="T1189" s="4">
        <v>248</v>
      </c>
      <c r="U1189" s="4">
        <v>4.18</v>
      </c>
      <c r="V1189" s="5">
        <v>2284421.77</v>
      </c>
      <c r="W1189" s="58">
        <f t="shared" si="55"/>
        <v>957786.21603754035</v>
      </c>
    </row>
    <row r="1190" spans="1:23">
      <c r="A1190" s="3" t="s">
        <v>17</v>
      </c>
      <c r="B1190" s="3" t="s">
        <v>18</v>
      </c>
      <c r="C1190" s="3" t="s">
        <v>19</v>
      </c>
      <c r="D1190" s="3" t="s">
        <v>20</v>
      </c>
      <c r="E1190" s="3" t="s">
        <v>21</v>
      </c>
      <c r="F1190" s="70" t="s">
        <v>487</v>
      </c>
      <c r="G1190" s="3" t="s">
        <v>63</v>
      </c>
      <c r="H1190" s="58" t="str">
        <f t="shared" si="56"/>
        <v>383</v>
      </c>
      <c r="I1190" s="59">
        <f>_xlfn.XLOOKUP(H1190,'A6.2-Rate Base RCND Plant'!C:C,'A6.2-Rate Base RCND Plant'!F:F,"ERROR")</f>
        <v>0.50413956378429226</v>
      </c>
      <c r="J1190" s="3" t="s">
        <v>23</v>
      </c>
      <c r="K1190" s="3" t="s">
        <v>24</v>
      </c>
      <c r="L1190" s="3" t="s">
        <v>25</v>
      </c>
      <c r="M1190" s="4">
        <v>1951</v>
      </c>
      <c r="N1190" s="5">
        <v>173.97</v>
      </c>
      <c r="O1190" s="5"/>
      <c r="P1190" s="5">
        <v>173.97</v>
      </c>
      <c r="Q1190" s="58">
        <f t="shared" si="54"/>
        <v>0</v>
      </c>
      <c r="R1190" s="3" t="s">
        <v>64</v>
      </c>
      <c r="S1190" s="4">
        <v>954</v>
      </c>
      <c r="T1190" s="4">
        <v>74</v>
      </c>
      <c r="U1190" s="4">
        <v>12.89</v>
      </c>
      <c r="V1190" s="5">
        <v>2242.8000000000002</v>
      </c>
      <c r="W1190" s="58">
        <f t="shared" si="55"/>
        <v>1130.6842136554108</v>
      </c>
    </row>
    <row r="1191" spans="1:23">
      <c r="A1191" s="3" t="s">
        <v>17</v>
      </c>
      <c r="B1191" s="3" t="s">
        <v>18</v>
      </c>
      <c r="C1191" s="3" t="s">
        <v>19</v>
      </c>
      <c r="D1191" s="3" t="s">
        <v>20</v>
      </c>
      <c r="E1191" s="3" t="s">
        <v>21</v>
      </c>
      <c r="F1191" s="70" t="s">
        <v>487</v>
      </c>
      <c r="G1191" s="3" t="s">
        <v>63</v>
      </c>
      <c r="H1191" s="58" t="str">
        <f t="shared" si="56"/>
        <v>383</v>
      </c>
      <c r="I1191" s="59">
        <f>_xlfn.XLOOKUP(H1191,'A6.2-Rate Base RCND Plant'!C:C,'A6.2-Rate Base RCND Plant'!F:F,"ERROR")</f>
        <v>0.50413956378429226</v>
      </c>
      <c r="J1191" s="3" t="s">
        <v>23</v>
      </c>
      <c r="K1191" s="3" t="s">
        <v>24</v>
      </c>
      <c r="L1191" s="3" t="s">
        <v>25</v>
      </c>
      <c r="M1191" s="4">
        <v>1970</v>
      </c>
      <c r="N1191" s="5">
        <v>3818.23</v>
      </c>
      <c r="O1191" s="5"/>
      <c r="P1191" s="5">
        <v>3818.23</v>
      </c>
      <c r="Q1191" s="58">
        <f t="shared" si="54"/>
        <v>0</v>
      </c>
      <c r="R1191" s="3" t="s">
        <v>64</v>
      </c>
      <c r="S1191" s="4">
        <v>954</v>
      </c>
      <c r="T1191" s="4">
        <v>92</v>
      </c>
      <c r="U1191" s="4">
        <v>10.37</v>
      </c>
      <c r="V1191" s="5">
        <v>39593.39</v>
      </c>
      <c r="W1191" s="58">
        <f t="shared" si="55"/>
        <v>19960.594363341359</v>
      </c>
    </row>
    <row r="1192" spans="1:23">
      <c r="A1192" s="3" t="s">
        <v>17</v>
      </c>
      <c r="B1192" s="3" t="s">
        <v>18</v>
      </c>
      <c r="C1192" s="3" t="s">
        <v>19</v>
      </c>
      <c r="D1192" s="3" t="s">
        <v>20</v>
      </c>
      <c r="E1192" s="3" t="s">
        <v>21</v>
      </c>
      <c r="F1192" s="70" t="s">
        <v>487</v>
      </c>
      <c r="G1192" s="3" t="s">
        <v>61</v>
      </c>
      <c r="H1192" s="58" t="str">
        <f t="shared" si="56"/>
        <v>376</v>
      </c>
      <c r="I1192" s="59">
        <f>_xlfn.XLOOKUP(H1192,'A6.2-Rate Base RCND Plant'!C:C,'A6.2-Rate Base RCND Plant'!F:F,"ERROR")</f>
        <v>0.40359779215499247</v>
      </c>
      <c r="J1192" s="3" t="s">
        <v>23</v>
      </c>
      <c r="K1192" s="3" t="s">
        <v>24</v>
      </c>
      <c r="L1192" s="3" t="s">
        <v>25</v>
      </c>
      <c r="M1192" s="4">
        <v>1992</v>
      </c>
      <c r="N1192" s="5">
        <v>269584.8</v>
      </c>
      <c r="O1192" s="5"/>
      <c r="P1192" s="5">
        <v>197650.43</v>
      </c>
      <c r="Q1192" s="58">
        <f t="shared" si="54"/>
        <v>71934.37</v>
      </c>
      <c r="R1192" s="3" t="s">
        <v>62</v>
      </c>
      <c r="S1192" s="4">
        <v>1688</v>
      </c>
      <c r="T1192" s="4">
        <v>280</v>
      </c>
      <c r="U1192" s="4">
        <v>6.03</v>
      </c>
      <c r="V1192" s="5">
        <v>1625211.22</v>
      </c>
      <c r="W1192" s="58">
        <f t="shared" si="55"/>
        <v>655931.66017752176</v>
      </c>
    </row>
    <row r="1193" spans="1:23">
      <c r="A1193" s="3" t="s">
        <v>17</v>
      </c>
      <c r="B1193" s="3" t="s">
        <v>18</v>
      </c>
      <c r="C1193" s="3" t="s">
        <v>19</v>
      </c>
      <c r="D1193" s="3" t="s">
        <v>20</v>
      </c>
      <c r="E1193" s="3" t="s">
        <v>21</v>
      </c>
      <c r="F1193" s="70" t="s">
        <v>487</v>
      </c>
      <c r="G1193" s="3" t="s">
        <v>61</v>
      </c>
      <c r="H1193" s="58" t="str">
        <f t="shared" si="56"/>
        <v>376</v>
      </c>
      <c r="I1193" s="59">
        <f>_xlfn.XLOOKUP(H1193,'A6.2-Rate Base RCND Plant'!C:C,'A6.2-Rate Base RCND Plant'!F:F,"ERROR")</f>
        <v>0.40359779215499247</v>
      </c>
      <c r="J1193" s="3" t="s">
        <v>23</v>
      </c>
      <c r="K1193" s="3" t="s">
        <v>24</v>
      </c>
      <c r="L1193" s="3" t="s">
        <v>25</v>
      </c>
      <c r="M1193" s="4">
        <v>1960</v>
      </c>
      <c r="N1193" s="5">
        <v>65329.37</v>
      </c>
      <c r="O1193" s="5"/>
      <c r="P1193" s="5">
        <v>64377.11</v>
      </c>
      <c r="Q1193" s="58">
        <f t="shared" si="54"/>
        <v>952.26000000000204</v>
      </c>
      <c r="R1193" s="3" t="s">
        <v>62</v>
      </c>
      <c r="S1193" s="4">
        <v>1688</v>
      </c>
      <c r="T1193" s="4">
        <v>78</v>
      </c>
      <c r="U1193" s="4">
        <v>21.64</v>
      </c>
      <c r="V1193" s="5">
        <v>1413794.57</v>
      </c>
      <c r="W1193" s="58">
        <f t="shared" si="55"/>
        <v>570604.36701271695</v>
      </c>
    </row>
    <row r="1194" spans="1:23">
      <c r="A1194" s="3" t="s">
        <v>17</v>
      </c>
      <c r="B1194" s="3" t="s">
        <v>18</v>
      </c>
      <c r="C1194" s="3" t="s">
        <v>19</v>
      </c>
      <c r="D1194" s="3" t="s">
        <v>20</v>
      </c>
      <c r="E1194" s="3" t="s">
        <v>21</v>
      </c>
      <c r="F1194" s="70" t="s">
        <v>487</v>
      </c>
      <c r="G1194" s="3" t="s">
        <v>61</v>
      </c>
      <c r="H1194" s="58" t="str">
        <f t="shared" si="56"/>
        <v>376</v>
      </c>
      <c r="I1194" s="59">
        <f>_xlfn.XLOOKUP(H1194,'A6.2-Rate Base RCND Plant'!C:C,'A6.2-Rate Base RCND Plant'!F:F,"ERROR")</f>
        <v>0.40359779215499247</v>
      </c>
      <c r="J1194" s="3" t="s">
        <v>23</v>
      </c>
      <c r="K1194" s="3" t="s">
        <v>24</v>
      </c>
      <c r="L1194" s="3" t="s">
        <v>25</v>
      </c>
      <c r="M1194" s="4">
        <v>1969</v>
      </c>
      <c r="N1194" s="5">
        <v>43666.15</v>
      </c>
      <c r="O1194" s="5"/>
      <c r="P1194" s="5">
        <v>42028.93</v>
      </c>
      <c r="Q1194" s="58">
        <f t="shared" si="54"/>
        <v>1637.2200000000012</v>
      </c>
      <c r="R1194" s="3" t="s">
        <v>62</v>
      </c>
      <c r="S1194" s="4">
        <v>1688</v>
      </c>
      <c r="T1194" s="4">
        <v>91</v>
      </c>
      <c r="U1194" s="4">
        <v>18.55</v>
      </c>
      <c r="V1194" s="5">
        <v>809983.09</v>
      </c>
      <c r="W1194" s="58">
        <f t="shared" si="55"/>
        <v>326907.38680687855</v>
      </c>
    </row>
    <row r="1195" spans="1:23">
      <c r="A1195" s="3" t="s">
        <v>17</v>
      </c>
      <c r="B1195" s="3" t="s">
        <v>18</v>
      </c>
      <c r="C1195" s="3" t="s">
        <v>19</v>
      </c>
      <c r="D1195" s="3" t="s">
        <v>20</v>
      </c>
      <c r="E1195" s="3" t="s">
        <v>21</v>
      </c>
      <c r="F1195" s="70" t="s">
        <v>487</v>
      </c>
      <c r="G1195" s="3" t="s">
        <v>39</v>
      </c>
      <c r="H1195" s="58" t="str">
        <f t="shared" si="56"/>
        <v>378</v>
      </c>
      <c r="I1195" s="59">
        <f>_xlfn.XLOOKUP(H1195,'A6.2-Rate Base RCND Plant'!C:C,'A6.2-Rate Base RCND Plant'!F:F,"ERROR")</f>
        <v>0.46834496815577242</v>
      </c>
      <c r="J1195" s="3" t="s">
        <v>23</v>
      </c>
      <c r="K1195" s="3" t="s">
        <v>24</v>
      </c>
      <c r="L1195" s="3" t="s">
        <v>25</v>
      </c>
      <c r="M1195" s="4">
        <v>1977</v>
      </c>
      <c r="N1195" s="5">
        <v>68.37</v>
      </c>
      <c r="O1195" s="5"/>
      <c r="P1195" s="5">
        <v>65.540000000000006</v>
      </c>
      <c r="Q1195" s="58">
        <f t="shared" si="54"/>
        <v>2.8299999999999983</v>
      </c>
      <c r="R1195" s="3" t="s">
        <v>40</v>
      </c>
      <c r="S1195" s="4">
        <v>1184</v>
      </c>
      <c r="T1195" s="4">
        <v>158</v>
      </c>
      <c r="U1195" s="4">
        <v>7.49</v>
      </c>
      <c r="V1195" s="5">
        <v>512.34</v>
      </c>
      <c r="W1195" s="58">
        <f t="shared" si="55"/>
        <v>239.95186098492846</v>
      </c>
    </row>
    <row r="1196" spans="1:23">
      <c r="A1196" s="3" t="s">
        <v>17</v>
      </c>
      <c r="B1196" s="3" t="s">
        <v>18</v>
      </c>
      <c r="C1196" s="3" t="s">
        <v>19</v>
      </c>
      <c r="D1196" s="3" t="s">
        <v>20</v>
      </c>
      <c r="E1196" s="3" t="s">
        <v>21</v>
      </c>
      <c r="F1196" s="70" t="s">
        <v>487</v>
      </c>
      <c r="G1196" s="3" t="s">
        <v>55</v>
      </c>
      <c r="H1196" s="58" t="str">
        <f t="shared" si="56"/>
        <v>379</v>
      </c>
      <c r="I1196" s="59">
        <f>_xlfn.XLOOKUP(H1196,'A6.2-Rate Base RCND Plant'!C:C,'A6.2-Rate Base RCND Plant'!F:F,"ERROR")</f>
        <v>0.3380707986361931</v>
      </c>
      <c r="J1196" s="3" t="s">
        <v>23</v>
      </c>
      <c r="K1196" s="3" t="s">
        <v>24</v>
      </c>
      <c r="L1196" s="3" t="s">
        <v>25</v>
      </c>
      <c r="M1196" s="4">
        <v>1982</v>
      </c>
      <c r="N1196" s="5">
        <v>48325.919999999998</v>
      </c>
      <c r="O1196" s="5"/>
      <c r="P1196" s="5">
        <v>32372.55</v>
      </c>
      <c r="Q1196" s="58">
        <f t="shared" si="54"/>
        <v>15953.369999999999</v>
      </c>
      <c r="R1196" s="3" t="s">
        <v>56</v>
      </c>
      <c r="S1196" s="4">
        <v>1223</v>
      </c>
      <c r="T1196" s="4">
        <v>246</v>
      </c>
      <c r="U1196" s="4">
        <v>4.97</v>
      </c>
      <c r="V1196" s="5">
        <v>240254.47</v>
      </c>
      <c r="W1196" s="58">
        <f t="shared" si="55"/>
        <v>81223.020548815301</v>
      </c>
    </row>
    <row r="1197" spans="1:23">
      <c r="A1197" s="3" t="s">
        <v>17</v>
      </c>
      <c r="B1197" s="3" t="s">
        <v>18</v>
      </c>
      <c r="C1197" s="3" t="s">
        <v>19</v>
      </c>
      <c r="D1197" s="3" t="s">
        <v>20</v>
      </c>
      <c r="E1197" s="3" t="s">
        <v>21</v>
      </c>
      <c r="F1197" s="70" t="s">
        <v>487</v>
      </c>
      <c r="G1197" s="3" t="s">
        <v>39</v>
      </c>
      <c r="H1197" s="58" t="str">
        <f t="shared" si="56"/>
        <v>378</v>
      </c>
      <c r="I1197" s="59">
        <f>_xlfn.XLOOKUP(H1197,'A6.2-Rate Base RCND Plant'!C:C,'A6.2-Rate Base RCND Plant'!F:F,"ERROR")</f>
        <v>0.46834496815577242</v>
      </c>
      <c r="J1197" s="3" t="s">
        <v>23</v>
      </c>
      <c r="K1197" s="3" t="s">
        <v>24</v>
      </c>
      <c r="L1197" s="3" t="s">
        <v>25</v>
      </c>
      <c r="M1197" s="4">
        <v>1978</v>
      </c>
      <c r="N1197" s="5">
        <v>1706.95</v>
      </c>
      <c r="O1197" s="5"/>
      <c r="P1197" s="5">
        <v>1628.19</v>
      </c>
      <c r="Q1197" s="58">
        <f t="shared" si="54"/>
        <v>78.759999999999991</v>
      </c>
      <c r="R1197" s="3" t="s">
        <v>40</v>
      </c>
      <c r="S1197" s="4">
        <v>1184</v>
      </c>
      <c r="T1197" s="4">
        <v>173</v>
      </c>
      <c r="U1197" s="4">
        <v>6.84</v>
      </c>
      <c r="V1197" s="5">
        <v>11682.25</v>
      </c>
      <c r="W1197" s="58">
        <f t="shared" si="55"/>
        <v>5471.3230042377727</v>
      </c>
    </row>
    <row r="1198" spans="1:23">
      <c r="A1198" s="3" t="s">
        <v>17</v>
      </c>
      <c r="B1198" s="3" t="s">
        <v>18</v>
      </c>
      <c r="C1198" s="3" t="s">
        <v>19</v>
      </c>
      <c r="D1198" s="3" t="s">
        <v>20</v>
      </c>
      <c r="E1198" s="3" t="s">
        <v>21</v>
      </c>
      <c r="F1198" s="70" t="s">
        <v>487</v>
      </c>
      <c r="G1198" s="3" t="s">
        <v>63</v>
      </c>
      <c r="H1198" s="58" t="str">
        <f t="shared" si="56"/>
        <v>383</v>
      </c>
      <c r="I1198" s="59">
        <f>_xlfn.XLOOKUP(H1198,'A6.2-Rate Base RCND Plant'!C:C,'A6.2-Rate Base RCND Plant'!F:F,"ERROR")</f>
        <v>0.50413956378429226</v>
      </c>
      <c r="J1198" s="3" t="s">
        <v>23</v>
      </c>
      <c r="K1198" s="3" t="s">
        <v>24</v>
      </c>
      <c r="L1198" s="3" t="s">
        <v>25</v>
      </c>
      <c r="M1198" s="4">
        <v>1975</v>
      </c>
      <c r="N1198" s="5">
        <v>3531</v>
      </c>
      <c r="O1198" s="5"/>
      <c r="P1198" s="5">
        <v>3531</v>
      </c>
      <c r="Q1198" s="58">
        <f t="shared" si="54"/>
        <v>0</v>
      </c>
      <c r="R1198" s="3" t="s">
        <v>64</v>
      </c>
      <c r="S1198" s="4">
        <v>954</v>
      </c>
      <c r="T1198" s="4">
        <v>125</v>
      </c>
      <c r="U1198" s="4">
        <v>7.63</v>
      </c>
      <c r="V1198" s="5">
        <v>26948.59</v>
      </c>
      <c r="W1198" s="58">
        <f t="shared" si="55"/>
        <v>13585.85040720174</v>
      </c>
    </row>
    <row r="1199" spans="1:23">
      <c r="A1199" s="3" t="s">
        <v>17</v>
      </c>
      <c r="B1199" s="3" t="s">
        <v>18</v>
      </c>
      <c r="C1199" s="3" t="s">
        <v>19</v>
      </c>
      <c r="D1199" s="3" t="s">
        <v>20</v>
      </c>
      <c r="E1199" s="3" t="s">
        <v>21</v>
      </c>
      <c r="F1199" s="70" t="s">
        <v>487</v>
      </c>
      <c r="G1199" s="3" t="s">
        <v>63</v>
      </c>
      <c r="H1199" s="58" t="str">
        <f t="shared" si="56"/>
        <v>383</v>
      </c>
      <c r="I1199" s="59">
        <f>_xlfn.XLOOKUP(H1199,'A6.2-Rate Base RCND Plant'!C:C,'A6.2-Rate Base RCND Plant'!F:F,"ERROR")</f>
        <v>0.50413956378429226</v>
      </c>
      <c r="J1199" s="3" t="s">
        <v>23</v>
      </c>
      <c r="K1199" s="3" t="s">
        <v>24</v>
      </c>
      <c r="L1199" s="3" t="s">
        <v>25</v>
      </c>
      <c r="M1199" s="4">
        <v>1981</v>
      </c>
      <c r="N1199" s="5">
        <v>11713.52</v>
      </c>
      <c r="O1199" s="5"/>
      <c r="P1199" s="5">
        <v>11426.67</v>
      </c>
      <c r="Q1199" s="58">
        <f t="shared" si="54"/>
        <v>286.85000000000036</v>
      </c>
      <c r="R1199" s="3" t="s">
        <v>64</v>
      </c>
      <c r="S1199" s="4">
        <v>954</v>
      </c>
      <c r="T1199" s="4">
        <v>210</v>
      </c>
      <c r="U1199" s="4">
        <v>4.54</v>
      </c>
      <c r="V1199" s="5">
        <v>53212.85</v>
      </c>
      <c r="W1199" s="58">
        <f t="shared" si="55"/>
        <v>26826.702986718974</v>
      </c>
    </row>
    <row r="1200" spans="1:23">
      <c r="A1200" s="3" t="s">
        <v>17</v>
      </c>
      <c r="B1200" s="3" t="s">
        <v>18</v>
      </c>
      <c r="C1200" s="3" t="s">
        <v>19</v>
      </c>
      <c r="D1200" s="3" t="s">
        <v>20</v>
      </c>
      <c r="E1200" s="3" t="s">
        <v>21</v>
      </c>
      <c r="F1200" s="70" t="s">
        <v>487</v>
      </c>
      <c r="G1200" s="3" t="s">
        <v>39</v>
      </c>
      <c r="H1200" s="58" t="str">
        <f t="shared" si="56"/>
        <v>378</v>
      </c>
      <c r="I1200" s="59">
        <f>_xlfn.XLOOKUP(H1200,'A6.2-Rate Base RCND Plant'!C:C,'A6.2-Rate Base RCND Plant'!F:F,"ERROR")</f>
        <v>0.46834496815577242</v>
      </c>
      <c r="J1200" s="3" t="s">
        <v>23</v>
      </c>
      <c r="K1200" s="3" t="s">
        <v>24</v>
      </c>
      <c r="L1200" s="3" t="s">
        <v>25</v>
      </c>
      <c r="M1200" s="4">
        <v>2006</v>
      </c>
      <c r="N1200" s="5">
        <v>10389.86</v>
      </c>
      <c r="O1200" s="5"/>
      <c r="P1200" s="5">
        <v>5452.94</v>
      </c>
      <c r="Q1200" s="58">
        <f t="shared" si="54"/>
        <v>4936.920000000001</v>
      </c>
      <c r="R1200" s="3" t="s">
        <v>40</v>
      </c>
      <c r="S1200" s="4">
        <v>1184</v>
      </c>
      <c r="T1200" s="4">
        <v>499</v>
      </c>
      <c r="U1200" s="4">
        <v>2.37</v>
      </c>
      <c r="V1200" s="5">
        <v>24652.49</v>
      </c>
      <c r="W1200" s="58">
        <f t="shared" si="55"/>
        <v>11545.8696440105</v>
      </c>
    </row>
    <row r="1201" spans="1:23">
      <c r="A1201" s="3" t="s">
        <v>17</v>
      </c>
      <c r="B1201" s="3" t="s">
        <v>18</v>
      </c>
      <c r="C1201" s="3" t="s">
        <v>19</v>
      </c>
      <c r="D1201" s="3" t="s">
        <v>29</v>
      </c>
      <c r="E1201" s="3" t="s">
        <v>21</v>
      </c>
      <c r="F1201" s="70" t="s">
        <v>487</v>
      </c>
      <c r="G1201" s="3" t="s">
        <v>30</v>
      </c>
      <c r="H1201" s="58" t="str">
        <f t="shared" si="56"/>
        <v>390</v>
      </c>
      <c r="I1201" s="59">
        <f>_xlfn.XLOOKUP(H1201,'A6.2-Rate Base RCND Plant'!C:C,'A6.2-Rate Base RCND Plant'!F:F,"ERROR")</f>
        <v>0.24904501540006124</v>
      </c>
      <c r="J1201" s="3" t="s">
        <v>23</v>
      </c>
      <c r="K1201" s="3" t="s">
        <v>31</v>
      </c>
      <c r="L1201" s="3" t="s">
        <v>32</v>
      </c>
      <c r="M1201" s="4">
        <v>2012</v>
      </c>
      <c r="N1201" s="5">
        <v>5310</v>
      </c>
      <c r="O1201" s="5"/>
      <c r="P1201" s="5">
        <v>2320.77</v>
      </c>
      <c r="Q1201" s="58">
        <f t="shared" si="54"/>
        <v>2989.23</v>
      </c>
      <c r="R1201" s="3" t="s">
        <v>33</v>
      </c>
      <c r="S1201" s="4">
        <v>675</v>
      </c>
      <c r="T1201" s="4">
        <v>446</v>
      </c>
      <c r="U1201" s="4">
        <v>1.51</v>
      </c>
      <c r="V1201" s="5">
        <v>8036.43</v>
      </c>
      <c r="W1201" s="58">
        <f t="shared" si="55"/>
        <v>2001.4328331115144</v>
      </c>
    </row>
    <row r="1202" spans="1:23">
      <c r="A1202" s="3" t="s">
        <v>17</v>
      </c>
      <c r="B1202" s="3" t="s">
        <v>18</v>
      </c>
      <c r="C1202" s="3" t="s">
        <v>19</v>
      </c>
      <c r="D1202" s="3" t="s">
        <v>20</v>
      </c>
      <c r="E1202" s="3" t="s">
        <v>21</v>
      </c>
      <c r="F1202" s="70" t="s">
        <v>487</v>
      </c>
      <c r="G1202" s="3" t="s">
        <v>92</v>
      </c>
      <c r="H1202" s="58" t="str">
        <f t="shared" si="56"/>
        <v>374</v>
      </c>
      <c r="I1202" s="59">
        <f>_xlfn.XLOOKUP(H1202,'A6.2-Rate Base RCND Plant'!C:C,'A6.2-Rate Base RCND Plant'!F:F,"ERROR")</f>
        <v>-1.7269128751637088E-2</v>
      </c>
      <c r="J1202" s="3" t="s">
        <v>96</v>
      </c>
      <c r="K1202" s="3" t="s">
        <v>24</v>
      </c>
      <c r="L1202" s="3" t="s">
        <v>25</v>
      </c>
      <c r="M1202" s="4">
        <v>1972</v>
      </c>
      <c r="N1202" s="5">
        <v>7</v>
      </c>
      <c r="O1202" s="5"/>
      <c r="P1202" s="5">
        <v>0</v>
      </c>
      <c r="Q1202" s="58">
        <f t="shared" si="54"/>
        <v>7</v>
      </c>
      <c r="R1202" s="3" t="s">
        <v>36</v>
      </c>
      <c r="S1202" s="4">
        <v>1</v>
      </c>
      <c r="T1202" s="4">
        <v>1</v>
      </c>
      <c r="U1202" s="4">
        <v>1</v>
      </c>
      <c r="V1202" s="5">
        <v>7</v>
      </c>
      <c r="W1202" s="58">
        <f t="shared" si="55"/>
        <v>-0.12088390126145962</v>
      </c>
    </row>
    <row r="1203" spans="1:23">
      <c r="A1203" s="3" t="s">
        <v>17</v>
      </c>
      <c r="B1203" s="3" t="s">
        <v>18</v>
      </c>
      <c r="C1203" s="3" t="s">
        <v>19</v>
      </c>
      <c r="D1203" s="3" t="s">
        <v>65</v>
      </c>
      <c r="E1203" s="3" t="s">
        <v>21</v>
      </c>
      <c r="F1203" s="70" t="s">
        <v>487</v>
      </c>
      <c r="G1203" s="3" t="s">
        <v>77</v>
      </c>
      <c r="H1203" s="58" t="str">
        <f t="shared" si="56"/>
        <v>367</v>
      </c>
      <c r="I1203" s="59">
        <f>_xlfn.XLOOKUP(H1203,'A6.2-Rate Base RCND Plant'!C:C,'A6.2-Rate Base RCND Plant'!F:F,"ERROR")</f>
        <v>0.49719891469810329</v>
      </c>
      <c r="J1203" s="3" t="s">
        <v>23</v>
      </c>
      <c r="K1203" s="3" t="s">
        <v>24</v>
      </c>
      <c r="L1203" s="3" t="s">
        <v>25</v>
      </c>
      <c r="M1203" s="4">
        <v>1999</v>
      </c>
      <c r="N1203" s="5">
        <v>9451092.2699999996</v>
      </c>
      <c r="O1203" s="5"/>
      <c r="P1203" s="5">
        <v>5103184.1399999997</v>
      </c>
      <c r="Q1203" s="58">
        <f t="shared" si="54"/>
        <v>4347908.13</v>
      </c>
      <c r="R1203" s="3" t="s">
        <v>78</v>
      </c>
      <c r="S1203" s="4">
        <v>747</v>
      </c>
      <c r="T1203" s="4">
        <v>278</v>
      </c>
      <c r="U1203" s="4">
        <v>2.69</v>
      </c>
      <c r="V1203" s="5">
        <v>25395560.879999999</v>
      </c>
      <c r="W1203" s="58">
        <f t="shared" si="55"/>
        <v>12626645.307685608</v>
      </c>
    </row>
    <row r="1204" spans="1:23">
      <c r="A1204" s="3" t="s">
        <v>17</v>
      </c>
      <c r="B1204" s="3" t="s">
        <v>18</v>
      </c>
      <c r="C1204" s="3" t="s">
        <v>19</v>
      </c>
      <c r="D1204" s="3" t="s">
        <v>65</v>
      </c>
      <c r="E1204" s="3" t="s">
        <v>21</v>
      </c>
      <c r="F1204" s="70" t="s">
        <v>487</v>
      </c>
      <c r="G1204" s="3" t="s">
        <v>66</v>
      </c>
      <c r="H1204" s="58" t="str">
        <f t="shared" si="56"/>
        <v>369</v>
      </c>
      <c r="I1204" s="59">
        <f>_xlfn.XLOOKUP(H1204,'A6.2-Rate Base RCND Plant'!C:C,'A6.2-Rate Base RCND Plant'!F:F,"ERROR")</f>
        <v>0.47687649645731794</v>
      </c>
      <c r="J1204" s="3" t="s">
        <v>23</v>
      </c>
      <c r="K1204" s="3" t="s">
        <v>24</v>
      </c>
      <c r="L1204" s="3" t="s">
        <v>25</v>
      </c>
      <c r="M1204" s="4">
        <v>2000</v>
      </c>
      <c r="N1204" s="5">
        <v>258775.26</v>
      </c>
      <c r="O1204" s="5"/>
      <c r="P1204" s="5">
        <v>174444.03</v>
      </c>
      <c r="Q1204" s="58">
        <f t="shared" si="54"/>
        <v>84331.23000000001</v>
      </c>
      <c r="R1204" s="3" t="s">
        <v>67</v>
      </c>
      <c r="S1204" s="4">
        <v>1257</v>
      </c>
      <c r="T1204" s="4">
        <v>389</v>
      </c>
      <c r="U1204" s="4">
        <v>3.23</v>
      </c>
      <c r="V1204" s="5">
        <v>836196.66</v>
      </c>
      <c r="W1204" s="58">
        <f t="shared" si="55"/>
        <v>398762.53357011109</v>
      </c>
    </row>
    <row r="1205" spans="1:23">
      <c r="A1205" s="3" t="s">
        <v>17</v>
      </c>
      <c r="B1205" s="3" t="s">
        <v>18</v>
      </c>
      <c r="C1205" s="3" t="s">
        <v>19</v>
      </c>
      <c r="D1205" s="3" t="s">
        <v>65</v>
      </c>
      <c r="E1205" s="3" t="s">
        <v>21</v>
      </c>
      <c r="F1205" s="70" t="s">
        <v>487</v>
      </c>
      <c r="G1205" s="3" t="s">
        <v>66</v>
      </c>
      <c r="H1205" s="58" t="str">
        <f t="shared" si="56"/>
        <v>369</v>
      </c>
      <c r="I1205" s="59">
        <f>_xlfn.XLOOKUP(H1205,'A6.2-Rate Base RCND Plant'!C:C,'A6.2-Rate Base RCND Plant'!F:F,"ERROR")</f>
        <v>0.47687649645731794</v>
      </c>
      <c r="J1205" s="3" t="s">
        <v>23</v>
      </c>
      <c r="K1205" s="3" t="s">
        <v>107</v>
      </c>
      <c r="L1205" s="3" t="s">
        <v>108</v>
      </c>
      <c r="M1205" s="4">
        <v>1999</v>
      </c>
      <c r="N1205" s="5">
        <v>1150213.27</v>
      </c>
      <c r="O1205" s="5"/>
      <c r="P1205" s="5">
        <v>476499.39</v>
      </c>
      <c r="Q1205" s="58">
        <f t="shared" si="54"/>
        <v>673713.88</v>
      </c>
      <c r="R1205" s="3" t="s">
        <v>67</v>
      </c>
      <c r="S1205" s="4">
        <v>1257</v>
      </c>
      <c r="T1205" s="4">
        <v>371</v>
      </c>
      <c r="U1205" s="4">
        <v>3.39</v>
      </c>
      <c r="V1205" s="5">
        <v>3897083.77</v>
      </c>
      <c r="W1205" s="58">
        <f t="shared" si="55"/>
        <v>1858427.6546382762</v>
      </c>
    </row>
    <row r="1206" spans="1:23">
      <c r="A1206" s="3" t="s">
        <v>17</v>
      </c>
      <c r="B1206" s="3" t="s">
        <v>18</v>
      </c>
      <c r="C1206" s="3" t="s">
        <v>19</v>
      </c>
      <c r="D1206" s="3" t="s">
        <v>20</v>
      </c>
      <c r="E1206" s="3" t="s">
        <v>21</v>
      </c>
      <c r="F1206" s="70" t="s">
        <v>487</v>
      </c>
      <c r="G1206" s="3" t="s">
        <v>63</v>
      </c>
      <c r="H1206" s="58" t="str">
        <f t="shared" si="56"/>
        <v>383</v>
      </c>
      <c r="I1206" s="59">
        <f>_xlfn.XLOOKUP(H1206,'A6.2-Rate Base RCND Plant'!C:C,'A6.2-Rate Base RCND Plant'!F:F,"ERROR")</f>
        <v>0.50413956378429226</v>
      </c>
      <c r="J1206" s="3" t="s">
        <v>23</v>
      </c>
      <c r="K1206" s="3" t="s">
        <v>24</v>
      </c>
      <c r="L1206" s="3" t="s">
        <v>25</v>
      </c>
      <c r="M1206" s="4">
        <v>2017</v>
      </c>
      <c r="N1206" s="5">
        <v>156139.26999999999</v>
      </c>
      <c r="O1206" s="5"/>
      <c r="P1206" s="5">
        <v>39688.29</v>
      </c>
      <c r="Q1206" s="58">
        <f t="shared" si="54"/>
        <v>116450.97999999998</v>
      </c>
      <c r="R1206" s="3" t="s">
        <v>64</v>
      </c>
      <c r="S1206" s="4">
        <v>954</v>
      </c>
      <c r="T1206" s="4">
        <v>487</v>
      </c>
      <c r="U1206" s="4">
        <v>1.96</v>
      </c>
      <c r="V1206" s="5">
        <v>305866.25</v>
      </c>
      <c r="W1206" s="58">
        <f t="shared" si="55"/>
        <v>154199.27785133728</v>
      </c>
    </row>
    <row r="1207" spans="1:23">
      <c r="A1207" s="3" t="s">
        <v>17</v>
      </c>
      <c r="B1207" s="3" t="s">
        <v>18</v>
      </c>
      <c r="C1207" s="3" t="s">
        <v>19</v>
      </c>
      <c r="D1207" s="3" t="s">
        <v>29</v>
      </c>
      <c r="E1207" s="3" t="s">
        <v>21</v>
      </c>
      <c r="F1207" s="70" t="s">
        <v>487</v>
      </c>
      <c r="G1207" s="3" t="s">
        <v>70</v>
      </c>
      <c r="H1207" s="58" t="str">
        <f t="shared" si="56"/>
        <v>391</v>
      </c>
      <c r="I1207" s="59">
        <f>_xlfn.XLOOKUP(H1207,'A6.2-Rate Base RCND Plant'!C:C,'A6.2-Rate Base RCND Plant'!F:F,"ERROR")</f>
        <v>0.55164661503469203</v>
      </c>
      <c r="J1207" s="3" t="s">
        <v>71</v>
      </c>
      <c r="K1207" s="3" t="s">
        <v>73</v>
      </c>
      <c r="L1207" s="3" t="s">
        <v>74</v>
      </c>
      <c r="M1207" s="4">
        <v>2016</v>
      </c>
      <c r="N1207" s="5">
        <v>2077.83</v>
      </c>
      <c r="O1207" s="5"/>
      <c r="P1207" s="5">
        <v>14743.71</v>
      </c>
      <c r="Q1207" s="58">
        <f t="shared" si="54"/>
        <v>-12665.88</v>
      </c>
      <c r="R1207" s="3" t="s">
        <v>36</v>
      </c>
      <c r="S1207" s="4">
        <v>1</v>
      </c>
      <c r="T1207" s="4">
        <v>1</v>
      </c>
      <c r="U1207" s="4">
        <v>1</v>
      </c>
      <c r="V1207" s="5">
        <v>2077.83</v>
      </c>
      <c r="W1207" s="58">
        <f t="shared" si="55"/>
        <v>1146.2278861175341</v>
      </c>
    </row>
    <row r="1208" spans="1:23">
      <c r="A1208" s="3" t="s">
        <v>17</v>
      </c>
      <c r="B1208" s="3" t="s">
        <v>18</v>
      </c>
      <c r="C1208" s="3" t="s">
        <v>19</v>
      </c>
      <c r="D1208" s="3" t="s">
        <v>29</v>
      </c>
      <c r="E1208" s="3" t="s">
        <v>21</v>
      </c>
      <c r="F1208" s="70" t="s">
        <v>487</v>
      </c>
      <c r="G1208" s="3" t="s">
        <v>57</v>
      </c>
      <c r="H1208" s="58" t="str">
        <f t="shared" si="56"/>
        <v>396</v>
      </c>
      <c r="I1208" s="59">
        <f>_xlfn.XLOOKUP(H1208,'A6.2-Rate Base RCND Plant'!C:C,'A6.2-Rate Base RCND Plant'!F:F,"ERROR")</f>
        <v>0.54297473900690851</v>
      </c>
      <c r="J1208" s="3" t="s">
        <v>23</v>
      </c>
      <c r="K1208" s="3" t="s">
        <v>49</v>
      </c>
      <c r="L1208" s="3" t="s">
        <v>50</v>
      </c>
      <c r="M1208" s="4">
        <v>2016</v>
      </c>
      <c r="N1208" s="5">
        <v>12278.18</v>
      </c>
      <c r="O1208" s="5"/>
      <c r="P1208" s="5">
        <v>11041.76</v>
      </c>
      <c r="Q1208" s="58">
        <f t="shared" si="54"/>
        <v>1236.42</v>
      </c>
      <c r="R1208" s="3" t="s">
        <v>36</v>
      </c>
      <c r="S1208" s="4">
        <v>1</v>
      </c>
      <c r="T1208" s="4">
        <v>1</v>
      </c>
      <c r="U1208" s="4">
        <v>1</v>
      </c>
      <c r="V1208" s="5">
        <v>12278.18</v>
      </c>
      <c r="W1208" s="58">
        <f t="shared" si="55"/>
        <v>6666.741580979844</v>
      </c>
    </row>
    <row r="1209" spans="1:23">
      <c r="A1209" s="3" t="s">
        <v>17</v>
      </c>
      <c r="B1209" s="3" t="s">
        <v>18</v>
      </c>
      <c r="C1209" s="3" t="s">
        <v>19</v>
      </c>
      <c r="D1209" s="3" t="s">
        <v>29</v>
      </c>
      <c r="E1209" s="3" t="s">
        <v>21</v>
      </c>
      <c r="F1209" s="70" t="s">
        <v>487</v>
      </c>
      <c r="G1209" s="3" t="s">
        <v>70</v>
      </c>
      <c r="H1209" s="58" t="str">
        <f t="shared" si="56"/>
        <v>391</v>
      </c>
      <c r="I1209" s="59">
        <f>_xlfn.XLOOKUP(H1209,'A6.2-Rate Base RCND Plant'!C:C,'A6.2-Rate Base RCND Plant'!F:F,"ERROR")</f>
        <v>0.55164661503469203</v>
      </c>
      <c r="J1209" s="3" t="s">
        <v>71</v>
      </c>
      <c r="K1209" s="3" t="s">
        <v>42</v>
      </c>
      <c r="L1209" s="3" t="s">
        <v>43</v>
      </c>
      <c r="M1209" s="4">
        <v>2007</v>
      </c>
      <c r="N1209" s="5">
        <v>5728.76</v>
      </c>
      <c r="O1209" s="5"/>
      <c r="P1209" s="5">
        <v>5727.02</v>
      </c>
      <c r="Q1209" s="58">
        <f t="shared" si="54"/>
        <v>1.7399999999997817</v>
      </c>
      <c r="R1209" s="3" t="s">
        <v>36</v>
      </c>
      <c r="S1209" s="4">
        <v>1</v>
      </c>
      <c r="T1209" s="4">
        <v>1</v>
      </c>
      <c r="U1209" s="4">
        <v>1</v>
      </c>
      <c r="V1209" s="5">
        <v>5728.76</v>
      </c>
      <c r="W1209" s="58">
        <f t="shared" si="55"/>
        <v>3160.2510623461426</v>
      </c>
    </row>
    <row r="1210" spans="1:23">
      <c r="A1210" s="3" t="s">
        <v>17</v>
      </c>
      <c r="B1210" s="3" t="s">
        <v>18</v>
      </c>
      <c r="C1210" s="3" t="s">
        <v>19</v>
      </c>
      <c r="D1210" s="3" t="s">
        <v>20</v>
      </c>
      <c r="E1210" s="3" t="s">
        <v>21</v>
      </c>
      <c r="F1210" s="70" t="s">
        <v>487</v>
      </c>
      <c r="G1210" s="3" t="s">
        <v>48</v>
      </c>
      <c r="H1210" s="58" t="str">
        <f t="shared" si="56"/>
        <v>387</v>
      </c>
      <c r="I1210" s="59">
        <f>_xlfn.XLOOKUP(H1210,'A6.2-Rate Base RCND Plant'!C:C,'A6.2-Rate Base RCND Plant'!F:F,"ERROR")</f>
        <v>0.71279521796502854</v>
      </c>
      <c r="J1210" s="3" t="s">
        <v>23</v>
      </c>
      <c r="K1210" s="3" t="s">
        <v>24</v>
      </c>
      <c r="L1210" s="3" t="s">
        <v>25</v>
      </c>
      <c r="M1210" s="4">
        <v>2015</v>
      </c>
      <c r="N1210" s="5">
        <v>88946.09</v>
      </c>
      <c r="O1210" s="5"/>
      <c r="P1210" s="5">
        <v>31997.4</v>
      </c>
      <c r="Q1210" s="58">
        <f t="shared" si="54"/>
        <v>56948.689999999995</v>
      </c>
      <c r="R1210" s="3" t="s">
        <v>36</v>
      </c>
      <c r="S1210" s="4">
        <v>1</v>
      </c>
      <c r="T1210" s="4">
        <v>1</v>
      </c>
      <c r="U1210" s="4">
        <v>1</v>
      </c>
      <c r="V1210" s="5">
        <v>88946.09</v>
      </c>
      <c r="W1210" s="58">
        <f t="shared" si="55"/>
        <v>63400.347608687043</v>
      </c>
    </row>
    <row r="1211" spans="1:23">
      <c r="A1211" s="3" t="s">
        <v>17</v>
      </c>
      <c r="B1211" s="3" t="s">
        <v>18</v>
      </c>
      <c r="C1211" s="3" t="s">
        <v>19</v>
      </c>
      <c r="D1211" s="3" t="s">
        <v>20</v>
      </c>
      <c r="E1211" s="3" t="s">
        <v>21</v>
      </c>
      <c r="F1211" s="70" t="s">
        <v>487</v>
      </c>
      <c r="G1211" s="3" t="s">
        <v>92</v>
      </c>
      <c r="H1211" s="58" t="str">
        <f t="shared" si="56"/>
        <v>374</v>
      </c>
      <c r="I1211" s="59">
        <f>_xlfn.XLOOKUP(H1211,'A6.2-Rate Base RCND Plant'!C:C,'A6.2-Rate Base RCND Plant'!F:F,"ERROR")</f>
        <v>-1.7269128751637088E-2</v>
      </c>
      <c r="J1211" s="3" t="s">
        <v>96</v>
      </c>
      <c r="K1211" s="3" t="s">
        <v>24</v>
      </c>
      <c r="L1211" s="3" t="s">
        <v>25</v>
      </c>
      <c r="M1211" s="4">
        <v>1999</v>
      </c>
      <c r="N1211" s="5">
        <v>13020.35</v>
      </c>
      <c r="O1211" s="5"/>
      <c r="P1211" s="5">
        <v>0</v>
      </c>
      <c r="Q1211" s="58">
        <f t="shared" si="54"/>
        <v>13020.35</v>
      </c>
      <c r="R1211" s="3" t="s">
        <v>36</v>
      </c>
      <c r="S1211" s="4">
        <v>1</v>
      </c>
      <c r="T1211" s="4">
        <v>1</v>
      </c>
      <c r="U1211" s="4">
        <v>1</v>
      </c>
      <c r="V1211" s="5">
        <v>13020.35</v>
      </c>
      <c r="W1211" s="58">
        <f t="shared" si="55"/>
        <v>-224.85010054137797</v>
      </c>
    </row>
    <row r="1212" spans="1:23">
      <c r="A1212" s="3" t="s">
        <v>17</v>
      </c>
      <c r="B1212" s="3" t="s">
        <v>18</v>
      </c>
      <c r="C1212" s="3" t="s">
        <v>19</v>
      </c>
      <c r="D1212" s="3" t="s">
        <v>65</v>
      </c>
      <c r="E1212" s="3" t="s">
        <v>21</v>
      </c>
      <c r="F1212" s="70" t="s">
        <v>487</v>
      </c>
      <c r="G1212" s="3" t="s">
        <v>75</v>
      </c>
      <c r="H1212" s="58" t="str">
        <f t="shared" si="56"/>
        <v>365</v>
      </c>
      <c r="I1212" s="59">
        <f>_xlfn.XLOOKUP(H1212,'A6.2-Rate Base RCND Plant'!C:C,'A6.2-Rate Base RCND Plant'!F:F,"ERROR")</f>
        <v>0.4579900286183099</v>
      </c>
      <c r="J1212" s="3" t="s">
        <v>76</v>
      </c>
      <c r="K1212" s="3" t="s">
        <v>24</v>
      </c>
      <c r="L1212" s="3" t="s">
        <v>25</v>
      </c>
      <c r="M1212" s="4">
        <v>2000</v>
      </c>
      <c r="N1212" s="5">
        <v>5282.5</v>
      </c>
      <c r="O1212" s="5"/>
      <c r="P1212" s="5">
        <v>2405.17</v>
      </c>
      <c r="Q1212" s="58">
        <f t="shared" si="54"/>
        <v>2877.33</v>
      </c>
      <c r="R1212" s="3" t="s">
        <v>36</v>
      </c>
      <c r="S1212" s="4">
        <v>1</v>
      </c>
      <c r="T1212" s="4">
        <v>1</v>
      </c>
      <c r="U1212" s="4">
        <v>1</v>
      </c>
      <c r="V1212" s="5">
        <v>5282.5</v>
      </c>
      <c r="W1212" s="58">
        <f t="shared" si="55"/>
        <v>2419.3323261762221</v>
      </c>
    </row>
    <row r="1213" spans="1:23">
      <c r="A1213" s="3" t="s">
        <v>17</v>
      </c>
      <c r="B1213" s="3" t="s">
        <v>18</v>
      </c>
      <c r="C1213" s="3" t="s">
        <v>19</v>
      </c>
      <c r="D1213" s="3" t="s">
        <v>29</v>
      </c>
      <c r="E1213" s="3" t="s">
        <v>21</v>
      </c>
      <c r="F1213" s="70" t="s">
        <v>487</v>
      </c>
      <c r="G1213" s="3" t="s">
        <v>60</v>
      </c>
      <c r="H1213" s="58" t="str">
        <f t="shared" si="56"/>
        <v>394</v>
      </c>
      <c r="I1213" s="59">
        <f>_xlfn.XLOOKUP(H1213,'A6.2-Rate Base RCND Plant'!C:C,'A6.2-Rate Base RCND Plant'!F:F,"ERROR")</f>
        <v>0.34726061264282393</v>
      </c>
      <c r="J1213" s="3" t="s">
        <v>23</v>
      </c>
      <c r="K1213" s="3" t="s">
        <v>73</v>
      </c>
      <c r="L1213" s="3" t="s">
        <v>74</v>
      </c>
      <c r="M1213" s="4">
        <v>2005</v>
      </c>
      <c r="N1213" s="5">
        <v>25626.16</v>
      </c>
      <c r="O1213" s="5"/>
      <c r="P1213" s="5">
        <v>21482.48</v>
      </c>
      <c r="Q1213" s="58">
        <f t="shared" si="54"/>
        <v>4143.68</v>
      </c>
      <c r="R1213" s="3" t="s">
        <v>36</v>
      </c>
      <c r="S1213" s="4">
        <v>1</v>
      </c>
      <c r="T1213" s="4">
        <v>1</v>
      </c>
      <c r="U1213" s="4">
        <v>1</v>
      </c>
      <c r="V1213" s="5">
        <v>25626.16</v>
      </c>
      <c r="W1213" s="58">
        <f t="shared" si="55"/>
        <v>8898.9560212830293</v>
      </c>
    </row>
    <row r="1214" spans="1:23">
      <c r="A1214" s="3" t="s">
        <v>17</v>
      </c>
      <c r="B1214" s="3" t="s">
        <v>18</v>
      </c>
      <c r="C1214" s="3" t="s">
        <v>19</v>
      </c>
      <c r="D1214" s="3" t="s">
        <v>29</v>
      </c>
      <c r="E1214" s="3" t="s">
        <v>21</v>
      </c>
      <c r="F1214" s="70" t="s">
        <v>487</v>
      </c>
      <c r="G1214" s="3" t="s">
        <v>57</v>
      </c>
      <c r="H1214" s="58" t="str">
        <f t="shared" si="56"/>
        <v>396</v>
      </c>
      <c r="I1214" s="59">
        <f>_xlfn.XLOOKUP(H1214,'A6.2-Rate Base RCND Plant'!C:C,'A6.2-Rate Base RCND Plant'!F:F,"ERROR")</f>
        <v>0.54297473900690851</v>
      </c>
      <c r="J1214" s="3" t="s">
        <v>23</v>
      </c>
      <c r="K1214" s="3" t="s">
        <v>37</v>
      </c>
      <c r="L1214" s="3" t="s">
        <v>38</v>
      </c>
      <c r="M1214" s="4">
        <v>1994</v>
      </c>
      <c r="N1214" s="5">
        <v>43876.67</v>
      </c>
      <c r="O1214" s="5"/>
      <c r="P1214" s="5">
        <v>43876.67</v>
      </c>
      <c r="Q1214" s="58">
        <f t="shared" si="54"/>
        <v>0</v>
      </c>
      <c r="R1214" s="3" t="s">
        <v>36</v>
      </c>
      <c r="S1214" s="4">
        <v>1</v>
      </c>
      <c r="T1214" s="4">
        <v>1</v>
      </c>
      <c r="U1214" s="4">
        <v>1</v>
      </c>
      <c r="V1214" s="5">
        <v>43876.67</v>
      </c>
      <c r="W1214" s="58">
        <f t="shared" si="55"/>
        <v>23823.923441742252</v>
      </c>
    </row>
    <row r="1215" spans="1:23">
      <c r="A1215" s="3" t="s">
        <v>17</v>
      </c>
      <c r="B1215" s="3" t="s">
        <v>18</v>
      </c>
      <c r="C1215" s="3" t="s">
        <v>19</v>
      </c>
      <c r="D1215" s="3" t="s">
        <v>20</v>
      </c>
      <c r="E1215" s="3" t="s">
        <v>21</v>
      </c>
      <c r="F1215" s="70" t="s">
        <v>487</v>
      </c>
      <c r="G1215" s="3" t="s">
        <v>48</v>
      </c>
      <c r="H1215" s="58" t="str">
        <f t="shared" si="56"/>
        <v>387</v>
      </c>
      <c r="I1215" s="59">
        <f>_xlfn.XLOOKUP(H1215,'A6.2-Rate Base RCND Plant'!C:C,'A6.2-Rate Base RCND Plant'!F:F,"ERROR")</f>
        <v>0.71279521796502854</v>
      </c>
      <c r="J1215" s="3" t="s">
        <v>23</v>
      </c>
      <c r="K1215" s="3" t="s">
        <v>24</v>
      </c>
      <c r="L1215" s="3" t="s">
        <v>25</v>
      </c>
      <c r="M1215" s="4">
        <v>1993</v>
      </c>
      <c r="N1215" s="5">
        <v>70224.44</v>
      </c>
      <c r="O1215" s="5"/>
      <c r="P1215" s="5">
        <v>67491.44</v>
      </c>
      <c r="Q1215" s="58">
        <f t="shared" si="54"/>
        <v>2733</v>
      </c>
      <c r="R1215" s="3" t="s">
        <v>36</v>
      </c>
      <c r="S1215" s="4">
        <v>1</v>
      </c>
      <c r="T1215" s="4">
        <v>1</v>
      </c>
      <c r="U1215" s="4">
        <v>1</v>
      </c>
      <c r="V1215" s="5">
        <v>70224.44</v>
      </c>
      <c r="W1215" s="58">
        <f t="shared" si="55"/>
        <v>50055.645016272072</v>
      </c>
    </row>
    <row r="1216" spans="1:23">
      <c r="A1216" s="3" t="s">
        <v>17</v>
      </c>
      <c r="B1216" s="3" t="s">
        <v>18</v>
      </c>
      <c r="C1216" s="3" t="s">
        <v>19</v>
      </c>
      <c r="D1216" s="3" t="s">
        <v>29</v>
      </c>
      <c r="E1216" s="3" t="s">
        <v>21</v>
      </c>
      <c r="F1216" s="70" t="s">
        <v>487</v>
      </c>
      <c r="G1216" s="3" t="s">
        <v>95</v>
      </c>
      <c r="H1216" s="58" t="str">
        <f t="shared" si="56"/>
        <v>389</v>
      </c>
      <c r="I1216" s="59">
        <f>_xlfn.XLOOKUP(H1216,'A6.2-Rate Base RCND Plant'!C:C,'A6.2-Rate Base RCND Plant'!F:F,"ERROR")</f>
        <v>6.1649066788854748E-2</v>
      </c>
      <c r="J1216" s="3" t="s">
        <v>96</v>
      </c>
      <c r="K1216" s="3" t="s">
        <v>42</v>
      </c>
      <c r="L1216" s="3" t="s">
        <v>83</v>
      </c>
      <c r="M1216" s="4">
        <v>1950</v>
      </c>
      <c r="N1216" s="5">
        <v>13912.5</v>
      </c>
      <c r="O1216" s="5"/>
      <c r="P1216" s="5">
        <v>0</v>
      </c>
      <c r="Q1216" s="58">
        <f t="shared" si="54"/>
        <v>13912.5</v>
      </c>
      <c r="R1216" s="3" t="s">
        <v>36</v>
      </c>
      <c r="S1216" s="4">
        <v>1</v>
      </c>
      <c r="T1216" s="4">
        <v>1</v>
      </c>
      <c r="U1216" s="4">
        <v>1</v>
      </c>
      <c r="V1216" s="5">
        <v>13912.5</v>
      </c>
      <c r="W1216" s="58">
        <f t="shared" si="55"/>
        <v>857.69264169994165</v>
      </c>
    </row>
    <row r="1217" spans="1:23">
      <c r="A1217" s="3" t="s">
        <v>17</v>
      </c>
      <c r="B1217" s="3" t="s">
        <v>18</v>
      </c>
      <c r="C1217" s="3" t="s">
        <v>19</v>
      </c>
      <c r="D1217" s="3" t="s">
        <v>20</v>
      </c>
      <c r="E1217" s="3" t="s">
        <v>21</v>
      </c>
      <c r="F1217" s="70" t="s">
        <v>487</v>
      </c>
      <c r="G1217" s="3" t="s">
        <v>63</v>
      </c>
      <c r="H1217" s="58" t="str">
        <f t="shared" si="56"/>
        <v>383</v>
      </c>
      <c r="I1217" s="59">
        <f>_xlfn.XLOOKUP(H1217,'A6.2-Rate Base RCND Plant'!C:C,'A6.2-Rate Base RCND Plant'!F:F,"ERROR")</f>
        <v>0.50413956378429226</v>
      </c>
      <c r="J1217" s="3" t="s">
        <v>23</v>
      </c>
      <c r="K1217" s="3" t="s">
        <v>24</v>
      </c>
      <c r="L1217" s="3" t="s">
        <v>25</v>
      </c>
      <c r="M1217" s="4">
        <v>2007</v>
      </c>
      <c r="N1217" s="5">
        <v>92933.28</v>
      </c>
      <c r="O1217" s="5"/>
      <c r="P1217" s="5">
        <v>49849.120000000003</v>
      </c>
      <c r="Q1217" s="58">
        <f t="shared" si="54"/>
        <v>43084.159999999996</v>
      </c>
      <c r="R1217" s="3" t="s">
        <v>64</v>
      </c>
      <c r="S1217" s="4">
        <v>954</v>
      </c>
      <c r="T1217" s="4">
        <v>377</v>
      </c>
      <c r="U1217" s="4">
        <v>2.5299999999999998</v>
      </c>
      <c r="V1217" s="5">
        <v>235168.03</v>
      </c>
      <c r="W1217" s="58">
        <f t="shared" si="55"/>
        <v>118557.50806021136</v>
      </c>
    </row>
    <row r="1218" spans="1:23">
      <c r="A1218" s="3" t="s">
        <v>17</v>
      </c>
      <c r="B1218" s="3" t="s">
        <v>18</v>
      </c>
      <c r="C1218" s="3" t="s">
        <v>19</v>
      </c>
      <c r="D1218" s="3" t="s">
        <v>29</v>
      </c>
      <c r="E1218" s="3" t="s">
        <v>21</v>
      </c>
      <c r="F1218" s="70" t="s">
        <v>487</v>
      </c>
      <c r="G1218" s="3" t="s">
        <v>30</v>
      </c>
      <c r="H1218" s="58" t="str">
        <f t="shared" si="56"/>
        <v>390</v>
      </c>
      <c r="I1218" s="59">
        <f>_xlfn.XLOOKUP(H1218,'A6.2-Rate Base RCND Plant'!C:C,'A6.2-Rate Base RCND Plant'!F:F,"ERROR")</f>
        <v>0.24904501540006124</v>
      </c>
      <c r="J1218" s="3" t="s">
        <v>23</v>
      </c>
      <c r="K1218" s="3" t="s">
        <v>42</v>
      </c>
      <c r="L1218" s="3" t="s">
        <v>91</v>
      </c>
      <c r="M1218" s="4">
        <v>2008</v>
      </c>
      <c r="N1218" s="5">
        <v>427033.99</v>
      </c>
      <c r="O1218" s="5"/>
      <c r="P1218" s="5">
        <v>224062.44</v>
      </c>
      <c r="Q1218" s="58">
        <f t="shared" ref="Q1218:Q1281" si="57">N1218-P1218</f>
        <v>202971.55</v>
      </c>
      <c r="R1218" s="3" t="s">
        <v>33</v>
      </c>
      <c r="S1218" s="4">
        <v>675</v>
      </c>
      <c r="T1218" s="4">
        <v>433</v>
      </c>
      <c r="U1218" s="4">
        <v>1.56</v>
      </c>
      <c r="V1218" s="5">
        <v>665699.64</v>
      </c>
      <c r="W1218" s="58">
        <f t="shared" ref="W1218:W1281" si="58">I1218*V1218</f>
        <v>165789.17709561522</v>
      </c>
    </row>
    <row r="1219" spans="1:23">
      <c r="A1219" s="3" t="s">
        <v>17</v>
      </c>
      <c r="B1219" s="3" t="s">
        <v>18</v>
      </c>
      <c r="C1219" s="3" t="s">
        <v>19</v>
      </c>
      <c r="D1219" s="3" t="s">
        <v>29</v>
      </c>
      <c r="E1219" s="3" t="s">
        <v>21</v>
      </c>
      <c r="F1219" s="70" t="s">
        <v>487</v>
      </c>
      <c r="G1219" s="3" t="s">
        <v>30</v>
      </c>
      <c r="H1219" s="58" t="str">
        <f t="shared" ref="H1219:H1282" si="59">MID(G1219,2,3)</f>
        <v>390</v>
      </c>
      <c r="I1219" s="59">
        <f>_xlfn.XLOOKUP(H1219,'A6.2-Rate Base RCND Plant'!C:C,'A6.2-Rate Base RCND Plant'!F:F,"ERROR")</f>
        <v>0.24904501540006124</v>
      </c>
      <c r="J1219" s="3" t="s">
        <v>23</v>
      </c>
      <c r="K1219" s="3" t="s">
        <v>58</v>
      </c>
      <c r="L1219" s="3" t="s">
        <v>59</v>
      </c>
      <c r="M1219" s="4">
        <v>1990</v>
      </c>
      <c r="N1219" s="5">
        <v>604.4</v>
      </c>
      <c r="O1219" s="5"/>
      <c r="P1219" s="5">
        <v>554.46</v>
      </c>
      <c r="Q1219" s="58">
        <f t="shared" si="57"/>
        <v>49.939999999999941</v>
      </c>
      <c r="R1219" s="3" t="s">
        <v>33</v>
      </c>
      <c r="S1219" s="4">
        <v>675</v>
      </c>
      <c r="T1219" s="4">
        <v>243.25</v>
      </c>
      <c r="U1219" s="4">
        <v>2.77</v>
      </c>
      <c r="V1219" s="5">
        <v>1677.16</v>
      </c>
      <c r="W1219" s="58">
        <f t="shared" si="58"/>
        <v>417.68833802836673</v>
      </c>
    </row>
    <row r="1220" spans="1:23">
      <c r="A1220" s="3" t="s">
        <v>17</v>
      </c>
      <c r="B1220" s="3" t="s">
        <v>18</v>
      </c>
      <c r="C1220" s="3" t="s">
        <v>19</v>
      </c>
      <c r="D1220" s="3" t="s">
        <v>29</v>
      </c>
      <c r="E1220" s="3" t="s">
        <v>21</v>
      </c>
      <c r="F1220" s="70" t="s">
        <v>487</v>
      </c>
      <c r="G1220" s="3" t="s">
        <v>30</v>
      </c>
      <c r="H1220" s="58" t="str">
        <f t="shared" si="59"/>
        <v>390</v>
      </c>
      <c r="I1220" s="59">
        <f>_xlfn.XLOOKUP(H1220,'A6.2-Rate Base RCND Plant'!C:C,'A6.2-Rate Base RCND Plant'!F:F,"ERROR")</f>
        <v>0.24904501540006124</v>
      </c>
      <c r="J1220" s="3" t="s">
        <v>23</v>
      </c>
      <c r="K1220" s="3" t="s">
        <v>37</v>
      </c>
      <c r="L1220" s="3" t="s">
        <v>38</v>
      </c>
      <c r="M1220" s="4">
        <v>1989</v>
      </c>
      <c r="N1220" s="5">
        <v>181.75</v>
      </c>
      <c r="O1220" s="5"/>
      <c r="P1220" s="5">
        <v>181.75</v>
      </c>
      <c r="Q1220" s="58">
        <f t="shared" si="57"/>
        <v>0</v>
      </c>
      <c r="R1220" s="3" t="s">
        <v>33</v>
      </c>
      <c r="S1220" s="4">
        <v>675</v>
      </c>
      <c r="T1220" s="4">
        <v>242.75</v>
      </c>
      <c r="U1220" s="4">
        <v>2.78</v>
      </c>
      <c r="V1220" s="5">
        <v>505.38</v>
      </c>
      <c r="W1220" s="58">
        <f t="shared" si="58"/>
        <v>125.86236988288294</v>
      </c>
    </row>
    <row r="1221" spans="1:23">
      <c r="A1221" s="3" t="s">
        <v>17</v>
      </c>
      <c r="B1221" s="3" t="s">
        <v>18</v>
      </c>
      <c r="C1221" s="3" t="s">
        <v>19</v>
      </c>
      <c r="D1221" s="3" t="s">
        <v>29</v>
      </c>
      <c r="E1221" s="3" t="s">
        <v>21</v>
      </c>
      <c r="F1221" s="70" t="s">
        <v>487</v>
      </c>
      <c r="G1221" s="3" t="s">
        <v>30</v>
      </c>
      <c r="H1221" s="58" t="str">
        <f t="shared" si="59"/>
        <v>390</v>
      </c>
      <c r="I1221" s="59">
        <f>_xlfn.XLOOKUP(H1221,'A6.2-Rate Base RCND Plant'!C:C,'A6.2-Rate Base RCND Plant'!F:F,"ERROR")</f>
        <v>0.24904501540006124</v>
      </c>
      <c r="J1221" s="3" t="s">
        <v>23</v>
      </c>
      <c r="K1221" s="3" t="s">
        <v>58</v>
      </c>
      <c r="L1221" s="3" t="s">
        <v>59</v>
      </c>
      <c r="M1221" s="4">
        <v>1996</v>
      </c>
      <c r="N1221" s="5">
        <v>19590.28</v>
      </c>
      <c r="O1221" s="5"/>
      <c r="P1221" s="5">
        <v>15845.89</v>
      </c>
      <c r="Q1221" s="58">
        <f t="shared" si="57"/>
        <v>3744.3899999999994</v>
      </c>
      <c r="R1221" s="3" t="s">
        <v>33</v>
      </c>
      <c r="S1221" s="4">
        <v>675</v>
      </c>
      <c r="T1221" s="4">
        <v>284</v>
      </c>
      <c r="U1221" s="4">
        <v>2.38</v>
      </c>
      <c r="V1221" s="5">
        <v>46561.4</v>
      </c>
      <c r="W1221" s="58">
        <f t="shared" si="58"/>
        <v>11595.884580048412</v>
      </c>
    </row>
    <row r="1222" spans="1:23">
      <c r="A1222" s="3" t="s">
        <v>17</v>
      </c>
      <c r="B1222" s="3" t="s">
        <v>18</v>
      </c>
      <c r="C1222" s="3" t="s">
        <v>19</v>
      </c>
      <c r="D1222" s="3" t="s">
        <v>29</v>
      </c>
      <c r="E1222" s="3" t="s">
        <v>21</v>
      </c>
      <c r="F1222" s="70" t="s">
        <v>487</v>
      </c>
      <c r="G1222" s="3" t="s">
        <v>30</v>
      </c>
      <c r="H1222" s="58" t="str">
        <f t="shared" si="59"/>
        <v>390</v>
      </c>
      <c r="I1222" s="59">
        <f>_xlfn.XLOOKUP(H1222,'A6.2-Rate Base RCND Plant'!C:C,'A6.2-Rate Base RCND Plant'!F:F,"ERROR")</f>
        <v>0.24904501540006124</v>
      </c>
      <c r="J1222" s="3" t="s">
        <v>23</v>
      </c>
      <c r="K1222" s="3" t="s">
        <v>42</v>
      </c>
      <c r="L1222" s="3" t="s">
        <v>91</v>
      </c>
      <c r="M1222" s="4">
        <v>2006</v>
      </c>
      <c r="N1222" s="5">
        <v>9613.7800000000007</v>
      </c>
      <c r="O1222" s="5"/>
      <c r="P1222" s="5">
        <v>5784.46</v>
      </c>
      <c r="Q1222" s="58">
        <f t="shared" si="57"/>
        <v>3829.3200000000006</v>
      </c>
      <c r="R1222" s="3" t="s">
        <v>33</v>
      </c>
      <c r="S1222" s="4">
        <v>675</v>
      </c>
      <c r="T1222" s="4">
        <v>381</v>
      </c>
      <c r="U1222" s="4">
        <v>1.77</v>
      </c>
      <c r="V1222" s="5">
        <v>17032.29</v>
      </c>
      <c r="W1222" s="58">
        <f t="shared" si="58"/>
        <v>4241.8069253483091</v>
      </c>
    </row>
    <row r="1223" spans="1:23">
      <c r="A1223" s="3" t="s">
        <v>17</v>
      </c>
      <c r="B1223" s="3" t="s">
        <v>18</v>
      </c>
      <c r="C1223" s="3" t="s">
        <v>19</v>
      </c>
      <c r="D1223" s="3" t="s">
        <v>29</v>
      </c>
      <c r="E1223" s="3" t="s">
        <v>21</v>
      </c>
      <c r="F1223" s="70" t="s">
        <v>487</v>
      </c>
      <c r="G1223" s="3" t="s">
        <v>30</v>
      </c>
      <c r="H1223" s="58" t="str">
        <f t="shared" si="59"/>
        <v>390</v>
      </c>
      <c r="I1223" s="59">
        <f>_xlfn.XLOOKUP(H1223,'A6.2-Rate Base RCND Plant'!C:C,'A6.2-Rate Base RCND Plant'!F:F,"ERROR")</f>
        <v>0.24904501540006124</v>
      </c>
      <c r="J1223" s="3" t="s">
        <v>23</v>
      </c>
      <c r="K1223" s="3" t="s">
        <v>58</v>
      </c>
      <c r="L1223" s="3" t="s">
        <v>59</v>
      </c>
      <c r="M1223" s="4">
        <v>2004</v>
      </c>
      <c r="N1223" s="5">
        <v>9868.44</v>
      </c>
      <c r="O1223" s="5"/>
      <c r="P1223" s="5">
        <v>5764.4</v>
      </c>
      <c r="Q1223" s="58">
        <f t="shared" si="57"/>
        <v>4104.0400000000009</v>
      </c>
      <c r="R1223" s="3" t="s">
        <v>33</v>
      </c>
      <c r="S1223" s="4">
        <v>675</v>
      </c>
      <c r="T1223" s="4">
        <v>356</v>
      </c>
      <c r="U1223" s="4">
        <v>1.9</v>
      </c>
      <c r="V1223" s="5">
        <v>18711.23</v>
      </c>
      <c r="W1223" s="58">
        <f t="shared" si="58"/>
        <v>4659.9385635040881</v>
      </c>
    </row>
    <row r="1224" spans="1:23">
      <c r="A1224" s="3" t="s">
        <v>17</v>
      </c>
      <c r="B1224" s="3" t="s">
        <v>18</v>
      </c>
      <c r="C1224" s="3" t="s">
        <v>19</v>
      </c>
      <c r="D1224" s="3" t="s">
        <v>29</v>
      </c>
      <c r="E1224" s="3" t="s">
        <v>21</v>
      </c>
      <c r="F1224" s="70" t="s">
        <v>487</v>
      </c>
      <c r="G1224" s="3" t="s">
        <v>30</v>
      </c>
      <c r="H1224" s="58" t="str">
        <f t="shared" si="59"/>
        <v>390</v>
      </c>
      <c r="I1224" s="59">
        <f>_xlfn.XLOOKUP(H1224,'A6.2-Rate Base RCND Plant'!C:C,'A6.2-Rate Base RCND Plant'!F:F,"ERROR")</f>
        <v>0.24904501540006124</v>
      </c>
      <c r="J1224" s="3" t="s">
        <v>23</v>
      </c>
      <c r="K1224" s="3" t="s">
        <v>58</v>
      </c>
      <c r="L1224" s="3" t="s">
        <v>59</v>
      </c>
      <c r="M1224" s="4">
        <v>2007</v>
      </c>
      <c r="N1224" s="5">
        <v>13076.23</v>
      </c>
      <c r="O1224" s="5"/>
      <c r="P1224" s="5">
        <v>6356.99</v>
      </c>
      <c r="Q1224" s="58">
        <f t="shared" si="57"/>
        <v>6719.24</v>
      </c>
      <c r="R1224" s="3" t="s">
        <v>33</v>
      </c>
      <c r="S1224" s="4">
        <v>675</v>
      </c>
      <c r="T1224" s="4">
        <v>415.96066580000002</v>
      </c>
      <c r="U1224" s="4">
        <v>1.62</v>
      </c>
      <c r="V1224" s="5">
        <v>21219.45</v>
      </c>
      <c r="W1224" s="58">
        <f t="shared" si="58"/>
        <v>5284.5982520308298</v>
      </c>
    </row>
    <row r="1225" spans="1:23">
      <c r="A1225" s="3" t="s">
        <v>17</v>
      </c>
      <c r="B1225" s="3" t="s">
        <v>18</v>
      </c>
      <c r="C1225" s="3" t="s">
        <v>19</v>
      </c>
      <c r="D1225" s="3" t="s">
        <v>29</v>
      </c>
      <c r="E1225" s="3" t="s">
        <v>21</v>
      </c>
      <c r="F1225" s="70" t="s">
        <v>487</v>
      </c>
      <c r="G1225" s="3" t="s">
        <v>30</v>
      </c>
      <c r="H1225" s="58" t="str">
        <f t="shared" si="59"/>
        <v>390</v>
      </c>
      <c r="I1225" s="59">
        <f>_xlfn.XLOOKUP(H1225,'A6.2-Rate Base RCND Plant'!C:C,'A6.2-Rate Base RCND Plant'!F:F,"ERROR")</f>
        <v>0.24904501540006124</v>
      </c>
      <c r="J1225" s="3" t="s">
        <v>23</v>
      </c>
      <c r="K1225" s="3" t="s">
        <v>31</v>
      </c>
      <c r="L1225" s="3" t="s">
        <v>32</v>
      </c>
      <c r="M1225" s="4">
        <v>2006</v>
      </c>
      <c r="N1225" s="5">
        <v>3367761.02</v>
      </c>
      <c r="O1225" s="5"/>
      <c r="P1225" s="5">
        <v>2406560.15</v>
      </c>
      <c r="Q1225" s="58">
        <f t="shared" si="57"/>
        <v>961200.87000000011</v>
      </c>
      <c r="R1225" s="3" t="s">
        <v>33</v>
      </c>
      <c r="S1225" s="4">
        <v>675</v>
      </c>
      <c r="T1225" s="4">
        <v>381</v>
      </c>
      <c r="U1225" s="4">
        <v>1.77</v>
      </c>
      <c r="V1225" s="5">
        <v>5966505.7400000002</v>
      </c>
      <c r="W1225" s="58">
        <f t="shared" si="58"/>
        <v>1485928.5139028539</v>
      </c>
    </row>
    <row r="1226" spans="1:23">
      <c r="A1226" s="3" t="s">
        <v>17</v>
      </c>
      <c r="B1226" s="3" t="s">
        <v>18</v>
      </c>
      <c r="C1226" s="3" t="s">
        <v>19</v>
      </c>
      <c r="D1226" s="3" t="s">
        <v>29</v>
      </c>
      <c r="E1226" s="3" t="s">
        <v>21</v>
      </c>
      <c r="F1226" s="70" t="s">
        <v>487</v>
      </c>
      <c r="G1226" s="3" t="s">
        <v>30</v>
      </c>
      <c r="H1226" s="58" t="str">
        <f t="shared" si="59"/>
        <v>390</v>
      </c>
      <c r="I1226" s="59">
        <f>_xlfn.XLOOKUP(H1226,'A6.2-Rate Base RCND Plant'!C:C,'A6.2-Rate Base RCND Plant'!F:F,"ERROR")</f>
        <v>0.24904501540006124</v>
      </c>
      <c r="J1226" s="3" t="s">
        <v>23</v>
      </c>
      <c r="K1226" s="3" t="s">
        <v>49</v>
      </c>
      <c r="L1226" s="3" t="s">
        <v>50</v>
      </c>
      <c r="M1226" s="4">
        <v>2004</v>
      </c>
      <c r="N1226" s="5">
        <v>7698.9</v>
      </c>
      <c r="O1226" s="5"/>
      <c r="P1226" s="5">
        <v>7243.29</v>
      </c>
      <c r="Q1226" s="58">
        <f t="shared" si="57"/>
        <v>455.60999999999967</v>
      </c>
      <c r="R1226" s="3" t="s">
        <v>33</v>
      </c>
      <c r="S1226" s="4">
        <v>675</v>
      </c>
      <c r="T1226" s="4">
        <v>356</v>
      </c>
      <c r="U1226" s="4">
        <v>1.9</v>
      </c>
      <c r="V1226" s="5">
        <v>14597.63</v>
      </c>
      <c r="W1226" s="58">
        <f t="shared" si="58"/>
        <v>3635.4669881543959</v>
      </c>
    </row>
    <row r="1227" spans="1:23">
      <c r="A1227" s="3" t="s">
        <v>17</v>
      </c>
      <c r="B1227" s="3" t="s">
        <v>18</v>
      </c>
      <c r="C1227" s="3" t="s">
        <v>19</v>
      </c>
      <c r="D1227" s="3" t="s">
        <v>29</v>
      </c>
      <c r="E1227" s="3" t="s">
        <v>21</v>
      </c>
      <c r="F1227" s="70" t="s">
        <v>487</v>
      </c>
      <c r="G1227" s="3" t="s">
        <v>30</v>
      </c>
      <c r="H1227" s="58" t="str">
        <f t="shared" si="59"/>
        <v>390</v>
      </c>
      <c r="I1227" s="59">
        <f>_xlfn.XLOOKUP(H1227,'A6.2-Rate Base RCND Plant'!C:C,'A6.2-Rate Base RCND Plant'!F:F,"ERROR")</f>
        <v>0.24904501540006124</v>
      </c>
      <c r="J1227" s="3" t="s">
        <v>23</v>
      </c>
      <c r="K1227" s="3" t="s">
        <v>68</v>
      </c>
      <c r="L1227" s="3" t="s">
        <v>88</v>
      </c>
      <c r="M1227" s="4">
        <v>2004</v>
      </c>
      <c r="N1227" s="5">
        <v>3029.38</v>
      </c>
      <c r="O1227" s="5"/>
      <c r="P1227" s="5">
        <v>1650.24</v>
      </c>
      <c r="Q1227" s="58">
        <f t="shared" si="57"/>
        <v>1379.14</v>
      </c>
      <c r="R1227" s="3" t="s">
        <v>33</v>
      </c>
      <c r="S1227" s="4">
        <v>675</v>
      </c>
      <c r="T1227" s="4">
        <v>356</v>
      </c>
      <c r="U1227" s="4">
        <v>1.9</v>
      </c>
      <c r="V1227" s="5">
        <v>5743.91</v>
      </c>
      <c r="W1227" s="58">
        <f t="shared" si="58"/>
        <v>1430.4921544065658</v>
      </c>
    </row>
    <row r="1228" spans="1:23">
      <c r="A1228" s="3" t="s">
        <v>17</v>
      </c>
      <c r="B1228" s="3" t="s">
        <v>18</v>
      </c>
      <c r="C1228" s="3" t="s">
        <v>19</v>
      </c>
      <c r="D1228" s="3" t="s">
        <v>20</v>
      </c>
      <c r="E1228" s="3" t="s">
        <v>21</v>
      </c>
      <c r="F1228" s="70" t="s">
        <v>487</v>
      </c>
      <c r="G1228" s="3" t="s">
        <v>27</v>
      </c>
      <c r="H1228" s="58" t="str">
        <f t="shared" si="59"/>
        <v>381</v>
      </c>
      <c r="I1228" s="59">
        <f>_xlfn.XLOOKUP(H1228,'A6.2-Rate Base RCND Plant'!C:C,'A6.2-Rate Base RCND Plant'!F:F,"ERROR")</f>
        <v>0.1701755990530332</v>
      </c>
      <c r="J1228" s="3" t="s">
        <v>23</v>
      </c>
      <c r="K1228" s="3" t="s">
        <v>24</v>
      </c>
      <c r="L1228" s="3" t="s">
        <v>25</v>
      </c>
      <c r="M1228" s="4">
        <v>2005</v>
      </c>
      <c r="N1228" s="5">
        <v>752932.5</v>
      </c>
      <c r="O1228" s="5"/>
      <c r="P1228" s="5">
        <v>202365.53</v>
      </c>
      <c r="Q1228" s="58">
        <f t="shared" si="57"/>
        <v>550566.97</v>
      </c>
      <c r="R1228" s="3" t="s">
        <v>28</v>
      </c>
      <c r="S1228" s="4">
        <v>352</v>
      </c>
      <c r="T1228" s="4">
        <v>184</v>
      </c>
      <c r="U1228" s="4">
        <v>1.91</v>
      </c>
      <c r="V1228" s="5">
        <v>1440392.61</v>
      </c>
      <c r="W1228" s="58">
        <f t="shared" si="58"/>
        <v>245119.67527831203</v>
      </c>
    </row>
    <row r="1229" spans="1:23">
      <c r="A1229" s="3" t="s">
        <v>17</v>
      </c>
      <c r="B1229" s="3" t="s">
        <v>18</v>
      </c>
      <c r="C1229" s="3" t="s">
        <v>19</v>
      </c>
      <c r="D1229" s="3" t="s">
        <v>29</v>
      </c>
      <c r="E1229" s="3" t="s">
        <v>21</v>
      </c>
      <c r="F1229" s="70" t="s">
        <v>487</v>
      </c>
      <c r="G1229" s="3" t="s">
        <v>70</v>
      </c>
      <c r="H1229" s="58" t="str">
        <f t="shared" si="59"/>
        <v>391</v>
      </c>
      <c r="I1229" s="59">
        <f>_xlfn.XLOOKUP(H1229,'A6.2-Rate Base RCND Plant'!C:C,'A6.2-Rate Base RCND Plant'!F:F,"ERROR")</f>
        <v>0.55164661503469203</v>
      </c>
      <c r="J1229" s="3" t="s">
        <v>71</v>
      </c>
      <c r="K1229" s="3" t="s">
        <v>37</v>
      </c>
      <c r="L1229" s="3" t="s">
        <v>38</v>
      </c>
      <c r="M1229" s="4">
        <v>2008</v>
      </c>
      <c r="N1229" s="5">
        <v>2185.4899999999998</v>
      </c>
      <c r="O1229" s="5"/>
      <c r="P1229" s="5">
        <v>2126.0700000000002</v>
      </c>
      <c r="Q1229" s="58">
        <f t="shared" si="57"/>
        <v>59.419999999999618</v>
      </c>
      <c r="R1229" s="3" t="s">
        <v>36</v>
      </c>
      <c r="S1229" s="4">
        <v>1</v>
      </c>
      <c r="T1229" s="4">
        <v>1</v>
      </c>
      <c r="U1229" s="4">
        <v>1</v>
      </c>
      <c r="V1229" s="5">
        <v>2185.4899999999998</v>
      </c>
      <c r="W1229" s="58">
        <f t="shared" si="58"/>
        <v>1205.6181606921689</v>
      </c>
    </row>
    <row r="1230" spans="1:23">
      <c r="A1230" s="3" t="s">
        <v>17</v>
      </c>
      <c r="B1230" s="3" t="s">
        <v>18</v>
      </c>
      <c r="C1230" s="3" t="s">
        <v>19</v>
      </c>
      <c r="D1230" s="3" t="s">
        <v>20</v>
      </c>
      <c r="E1230" s="3" t="s">
        <v>21</v>
      </c>
      <c r="F1230" s="70" t="s">
        <v>487</v>
      </c>
      <c r="G1230" s="3" t="s">
        <v>44</v>
      </c>
      <c r="H1230" s="58" t="str">
        <f t="shared" si="59"/>
        <v>382</v>
      </c>
      <c r="I1230" s="59">
        <f>_xlfn.XLOOKUP(H1230,'A6.2-Rate Base RCND Plant'!C:C,'A6.2-Rate Base RCND Plant'!F:F,"ERROR")</f>
        <v>4.068947554640568E-2</v>
      </c>
      <c r="J1230" s="3" t="s">
        <v>23</v>
      </c>
      <c r="K1230" s="3" t="s">
        <v>24</v>
      </c>
      <c r="L1230" s="3" t="s">
        <v>25</v>
      </c>
      <c r="M1230" s="4">
        <v>1995</v>
      </c>
      <c r="N1230" s="5">
        <v>15771.58</v>
      </c>
      <c r="O1230" s="5"/>
      <c r="P1230" s="5">
        <v>810.03</v>
      </c>
      <c r="Q1230" s="58">
        <f t="shared" si="57"/>
        <v>14961.55</v>
      </c>
      <c r="R1230" s="3" t="s">
        <v>45</v>
      </c>
      <c r="S1230" s="4">
        <v>2076</v>
      </c>
      <c r="T1230" s="4">
        <v>331</v>
      </c>
      <c r="U1230" s="4">
        <v>6.27</v>
      </c>
      <c r="V1230" s="5">
        <v>98917.83</v>
      </c>
      <c r="W1230" s="58">
        <f t="shared" si="58"/>
        <v>4024.9146248885145</v>
      </c>
    </row>
    <row r="1231" spans="1:23">
      <c r="A1231" s="3" t="s">
        <v>17</v>
      </c>
      <c r="B1231" s="3" t="s">
        <v>18</v>
      </c>
      <c r="C1231" s="3" t="s">
        <v>19</v>
      </c>
      <c r="D1231" s="3" t="s">
        <v>29</v>
      </c>
      <c r="E1231" s="3" t="s">
        <v>21</v>
      </c>
      <c r="F1231" s="70" t="s">
        <v>487</v>
      </c>
      <c r="G1231" s="3" t="s">
        <v>34</v>
      </c>
      <c r="H1231" s="58" t="str">
        <f t="shared" si="59"/>
        <v>392</v>
      </c>
      <c r="I1231" s="59">
        <f>_xlfn.XLOOKUP(H1231,'A6.2-Rate Base RCND Plant'!C:C,'A6.2-Rate Base RCND Plant'!F:F,"ERROR")</f>
        <v>0.43183290679129122</v>
      </c>
      <c r="J1231" s="3" t="s">
        <v>54</v>
      </c>
      <c r="K1231" s="3" t="s">
        <v>24</v>
      </c>
      <c r="L1231" s="3" t="s">
        <v>25</v>
      </c>
      <c r="M1231" s="4">
        <v>2008</v>
      </c>
      <c r="N1231" s="5">
        <v>46874.73</v>
      </c>
      <c r="O1231" s="5"/>
      <c r="P1231" s="5">
        <v>46874.73</v>
      </c>
      <c r="Q1231" s="58">
        <f t="shared" si="57"/>
        <v>0</v>
      </c>
      <c r="R1231" s="3" t="s">
        <v>36</v>
      </c>
      <c r="S1231" s="4">
        <v>1</v>
      </c>
      <c r="T1231" s="4">
        <v>1</v>
      </c>
      <c r="U1231" s="4">
        <v>1</v>
      </c>
      <c r="V1231" s="5">
        <v>46874.73</v>
      </c>
      <c r="W1231" s="58">
        <f t="shared" si="58"/>
        <v>20242.050910956943</v>
      </c>
    </row>
    <row r="1232" spans="1:23">
      <c r="A1232" s="3" t="s">
        <v>17</v>
      </c>
      <c r="B1232" s="3" t="s">
        <v>18</v>
      </c>
      <c r="C1232" s="3" t="s">
        <v>19</v>
      </c>
      <c r="D1232" s="3" t="s">
        <v>20</v>
      </c>
      <c r="E1232" s="3" t="s">
        <v>21</v>
      </c>
      <c r="F1232" s="70" t="s">
        <v>487</v>
      </c>
      <c r="G1232" s="3" t="s">
        <v>44</v>
      </c>
      <c r="H1232" s="58" t="str">
        <f t="shared" si="59"/>
        <v>382</v>
      </c>
      <c r="I1232" s="59">
        <f>_xlfn.XLOOKUP(H1232,'A6.2-Rate Base RCND Plant'!C:C,'A6.2-Rate Base RCND Plant'!F:F,"ERROR")</f>
        <v>4.068947554640568E-2</v>
      </c>
      <c r="J1232" s="3" t="s">
        <v>23</v>
      </c>
      <c r="K1232" s="3" t="s">
        <v>24</v>
      </c>
      <c r="L1232" s="3" t="s">
        <v>25</v>
      </c>
      <c r="M1232" s="4">
        <v>2006</v>
      </c>
      <c r="N1232" s="5">
        <v>976697.95</v>
      </c>
      <c r="O1232" s="5"/>
      <c r="P1232" s="5">
        <v>45256.9</v>
      </c>
      <c r="Q1232" s="58">
        <f t="shared" si="57"/>
        <v>931441.04999999993</v>
      </c>
      <c r="R1232" s="3" t="s">
        <v>45</v>
      </c>
      <c r="S1232" s="4">
        <v>2076</v>
      </c>
      <c r="T1232" s="4">
        <v>689</v>
      </c>
      <c r="U1232" s="4">
        <v>3.01</v>
      </c>
      <c r="V1232" s="5">
        <v>2942851.88</v>
      </c>
      <c r="W1232" s="58">
        <f t="shared" si="58"/>
        <v>119743.09960795398</v>
      </c>
    </row>
    <row r="1233" spans="1:23">
      <c r="A1233" s="3" t="s">
        <v>17</v>
      </c>
      <c r="B1233" s="3" t="s">
        <v>18</v>
      </c>
      <c r="C1233" s="3" t="s">
        <v>19</v>
      </c>
      <c r="D1233" s="3" t="s">
        <v>29</v>
      </c>
      <c r="E1233" s="3" t="s">
        <v>21</v>
      </c>
      <c r="F1233" s="70" t="s">
        <v>487</v>
      </c>
      <c r="G1233" s="3" t="s">
        <v>60</v>
      </c>
      <c r="H1233" s="58" t="str">
        <f t="shared" si="59"/>
        <v>394</v>
      </c>
      <c r="I1233" s="59">
        <f>_xlfn.XLOOKUP(H1233,'A6.2-Rate Base RCND Plant'!C:C,'A6.2-Rate Base RCND Plant'!F:F,"ERROR")</f>
        <v>0.34726061264282393</v>
      </c>
      <c r="J1233" s="3" t="s">
        <v>23</v>
      </c>
      <c r="K1233" s="3" t="s">
        <v>58</v>
      </c>
      <c r="L1233" s="3" t="s">
        <v>59</v>
      </c>
      <c r="M1233" s="4">
        <v>2002</v>
      </c>
      <c r="N1233" s="5">
        <v>5108.3999999999996</v>
      </c>
      <c r="O1233" s="5"/>
      <c r="P1233" s="5">
        <v>4880.29</v>
      </c>
      <c r="Q1233" s="58">
        <f t="shared" si="57"/>
        <v>228.10999999999967</v>
      </c>
      <c r="R1233" s="3" t="s">
        <v>36</v>
      </c>
      <c r="S1233" s="4">
        <v>1</v>
      </c>
      <c r="T1233" s="4">
        <v>1</v>
      </c>
      <c r="U1233" s="4">
        <v>1</v>
      </c>
      <c r="V1233" s="5">
        <v>5108.3999999999996</v>
      </c>
      <c r="W1233" s="58">
        <f t="shared" si="58"/>
        <v>1773.9461136246016</v>
      </c>
    </row>
    <row r="1234" spans="1:23">
      <c r="A1234" s="3" t="s">
        <v>17</v>
      </c>
      <c r="B1234" s="3" t="s">
        <v>18</v>
      </c>
      <c r="C1234" s="3" t="s">
        <v>19</v>
      </c>
      <c r="D1234" s="3" t="s">
        <v>29</v>
      </c>
      <c r="E1234" s="3" t="s">
        <v>21</v>
      </c>
      <c r="F1234" s="70" t="s">
        <v>487</v>
      </c>
      <c r="G1234" s="3" t="s">
        <v>82</v>
      </c>
      <c r="H1234" s="58" t="str">
        <f t="shared" si="59"/>
        <v>393</v>
      </c>
      <c r="I1234" s="59">
        <f>_xlfn.XLOOKUP(H1234,'A6.2-Rate Base RCND Plant'!C:C,'A6.2-Rate Base RCND Plant'!F:F,"ERROR")</f>
        <v>0.47174007972370507</v>
      </c>
      <c r="J1234" s="3" t="s">
        <v>23</v>
      </c>
      <c r="K1234" s="3" t="s">
        <v>37</v>
      </c>
      <c r="L1234" s="3" t="s">
        <v>38</v>
      </c>
      <c r="M1234" s="4">
        <v>2001</v>
      </c>
      <c r="N1234" s="5">
        <v>2820.05</v>
      </c>
      <c r="O1234" s="5"/>
      <c r="P1234" s="5">
        <v>1813.91</v>
      </c>
      <c r="Q1234" s="58">
        <f t="shared" si="57"/>
        <v>1006.1400000000001</v>
      </c>
      <c r="R1234" s="3" t="s">
        <v>36</v>
      </c>
      <c r="S1234" s="4">
        <v>1</v>
      </c>
      <c r="T1234" s="4">
        <v>1</v>
      </c>
      <c r="U1234" s="4">
        <v>1</v>
      </c>
      <c r="V1234" s="5">
        <v>2820.05</v>
      </c>
      <c r="W1234" s="58">
        <f t="shared" si="58"/>
        <v>1330.3306118248345</v>
      </c>
    </row>
    <row r="1235" spans="1:23">
      <c r="A1235" s="3" t="s">
        <v>17</v>
      </c>
      <c r="B1235" s="3" t="s">
        <v>18</v>
      </c>
      <c r="C1235" s="3" t="s">
        <v>19</v>
      </c>
      <c r="D1235" s="3" t="s">
        <v>20</v>
      </c>
      <c r="E1235" s="3" t="s">
        <v>21</v>
      </c>
      <c r="F1235" s="70" t="s">
        <v>487</v>
      </c>
      <c r="G1235" s="3" t="s">
        <v>22</v>
      </c>
      <c r="H1235" s="58" t="str">
        <f t="shared" si="59"/>
        <v>384</v>
      </c>
      <c r="I1235" s="59">
        <f>_xlfn.XLOOKUP(H1235,'A6.2-Rate Base RCND Plant'!C:C,'A6.2-Rate Base RCND Plant'!F:F,"ERROR")</f>
        <v>0.35620879944303163</v>
      </c>
      <c r="J1235" s="3" t="s">
        <v>23</v>
      </c>
      <c r="K1235" s="3" t="s">
        <v>24</v>
      </c>
      <c r="L1235" s="3" t="s">
        <v>25</v>
      </c>
      <c r="M1235" s="4">
        <v>1951</v>
      </c>
      <c r="N1235" s="5">
        <v>494.4</v>
      </c>
      <c r="O1235" s="5"/>
      <c r="P1235" s="5">
        <v>494.4</v>
      </c>
      <c r="Q1235" s="58">
        <f t="shared" si="57"/>
        <v>0</v>
      </c>
      <c r="R1235" s="3" t="s">
        <v>26</v>
      </c>
      <c r="S1235" s="4">
        <v>1947</v>
      </c>
      <c r="T1235" s="4">
        <v>36</v>
      </c>
      <c r="U1235" s="4">
        <v>54.08</v>
      </c>
      <c r="V1235" s="5">
        <v>26738.799999999999</v>
      </c>
      <c r="W1235" s="58">
        <f t="shared" si="58"/>
        <v>9524.5958465473341</v>
      </c>
    </row>
    <row r="1236" spans="1:23">
      <c r="A1236" s="3" t="s">
        <v>17</v>
      </c>
      <c r="B1236" s="3" t="s">
        <v>18</v>
      </c>
      <c r="C1236" s="3" t="s">
        <v>19</v>
      </c>
      <c r="D1236" s="3" t="s">
        <v>20</v>
      </c>
      <c r="E1236" s="3" t="s">
        <v>21</v>
      </c>
      <c r="F1236" s="70" t="s">
        <v>487</v>
      </c>
      <c r="G1236" s="3" t="s">
        <v>22</v>
      </c>
      <c r="H1236" s="58" t="str">
        <f t="shared" si="59"/>
        <v>384</v>
      </c>
      <c r="I1236" s="59">
        <f>_xlfn.XLOOKUP(H1236,'A6.2-Rate Base RCND Plant'!C:C,'A6.2-Rate Base RCND Plant'!F:F,"ERROR")</f>
        <v>0.35620879944303163</v>
      </c>
      <c r="J1236" s="3" t="s">
        <v>23</v>
      </c>
      <c r="K1236" s="3" t="s">
        <v>24</v>
      </c>
      <c r="L1236" s="3" t="s">
        <v>25</v>
      </c>
      <c r="M1236" s="4">
        <v>1996</v>
      </c>
      <c r="N1236" s="5">
        <v>12160.93</v>
      </c>
      <c r="O1236" s="5"/>
      <c r="P1236" s="5">
        <v>9585.35</v>
      </c>
      <c r="Q1236" s="58">
        <f t="shared" si="57"/>
        <v>2575.58</v>
      </c>
      <c r="R1236" s="3" t="s">
        <v>26</v>
      </c>
      <c r="S1236" s="4">
        <v>1947</v>
      </c>
      <c r="T1236" s="4">
        <v>331</v>
      </c>
      <c r="U1236" s="4">
        <v>5.88</v>
      </c>
      <c r="V1236" s="5">
        <v>71532.72</v>
      </c>
      <c r="W1236" s="58">
        <f t="shared" si="58"/>
        <v>25480.584312094539</v>
      </c>
    </row>
    <row r="1237" spans="1:23">
      <c r="A1237" s="3" t="s">
        <v>17</v>
      </c>
      <c r="B1237" s="3" t="s">
        <v>18</v>
      </c>
      <c r="C1237" s="3" t="s">
        <v>19</v>
      </c>
      <c r="D1237" s="3" t="s">
        <v>29</v>
      </c>
      <c r="E1237" s="3" t="s">
        <v>21</v>
      </c>
      <c r="F1237" s="70" t="s">
        <v>487</v>
      </c>
      <c r="G1237" s="3" t="s">
        <v>57</v>
      </c>
      <c r="H1237" s="58" t="str">
        <f t="shared" si="59"/>
        <v>396</v>
      </c>
      <c r="I1237" s="59">
        <f>_xlfn.XLOOKUP(H1237,'A6.2-Rate Base RCND Plant'!C:C,'A6.2-Rate Base RCND Plant'!F:F,"ERROR")</f>
        <v>0.54297473900690851</v>
      </c>
      <c r="J1237" s="3" t="s">
        <v>23</v>
      </c>
      <c r="K1237" s="3" t="s">
        <v>58</v>
      </c>
      <c r="L1237" s="3" t="s">
        <v>59</v>
      </c>
      <c r="M1237" s="4">
        <v>2016</v>
      </c>
      <c r="N1237" s="5">
        <v>93341.23</v>
      </c>
      <c r="O1237" s="5"/>
      <c r="P1237" s="5">
        <v>61249.68</v>
      </c>
      <c r="Q1237" s="58">
        <f t="shared" si="57"/>
        <v>32091.549999999996</v>
      </c>
      <c r="R1237" s="3" t="s">
        <v>36</v>
      </c>
      <c r="S1237" s="4">
        <v>1</v>
      </c>
      <c r="T1237" s="4">
        <v>1</v>
      </c>
      <c r="U1237" s="4">
        <v>1</v>
      </c>
      <c r="V1237" s="5">
        <v>93341.23</v>
      </c>
      <c r="W1237" s="58">
        <f t="shared" si="58"/>
        <v>50681.929997833817</v>
      </c>
    </row>
    <row r="1238" spans="1:23">
      <c r="A1238" s="3" t="s">
        <v>17</v>
      </c>
      <c r="B1238" s="3" t="s">
        <v>18</v>
      </c>
      <c r="C1238" s="3" t="s">
        <v>19</v>
      </c>
      <c r="D1238" s="3" t="s">
        <v>20</v>
      </c>
      <c r="E1238" s="3" t="s">
        <v>21</v>
      </c>
      <c r="F1238" s="70" t="s">
        <v>487</v>
      </c>
      <c r="G1238" s="3" t="s">
        <v>92</v>
      </c>
      <c r="H1238" s="58" t="str">
        <f t="shared" si="59"/>
        <v>374</v>
      </c>
      <c r="I1238" s="59">
        <f>_xlfn.XLOOKUP(H1238,'A6.2-Rate Base RCND Plant'!C:C,'A6.2-Rate Base RCND Plant'!F:F,"ERROR")</f>
        <v>-1.7269128751637088E-2</v>
      </c>
      <c r="J1238" s="3" t="s">
        <v>76</v>
      </c>
      <c r="K1238" s="3" t="s">
        <v>24</v>
      </c>
      <c r="L1238" s="3" t="s">
        <v>25</v>
      </c>
      <c r="M1238" s="4">
        <v>2010</v>
      </c>
      <c r="N1238" s="5">
        <v>368.4</v>
      </c>
      <c r="O1238" s="5"/>
      <c r="P1238" s="5">
        <v>3.17</v>
      </c>
      <c r="Q1238" s="58">
        <f t="shared" si="57"/>
        <v>365.22999999999996</v>
      </c>
      <c r="R1238" s="3" t="s">
        <v>36</v>
      </c>
      <c r="S1238" s="4">
        <v>1</v>
      </c>
      <c r="T1238" s="4">
        <v>1</v>
      </c>
      <c r="U1238" s="4">
        <v>1</v>
      </c>
      <c r="V1238" s="5">
        <v>368.4</v>
      </c>
      <c r="W1238" s="58">
        <f t="shared" si="58"/>
        <v>-6.3619470321031031</v>
      </c>
    </row>
    <row r="1239" spans="1:23">
      <c r="A1239" s="3" t="s">
        <v>17</v>
      </c>
      <c r="B1239" s="3" t="s">
        <v>18</v>
      </c>
      <c r="C1239" s="3" t="s">
        <v>19</v>
      </c>
      <c r="D1239" s="3" t="s">
        <v>20</v>
      </c>
      <c r="E1239" s="3" t="s">
        <v>21</v>
      </c>
      <c r="F1239" s="70" t="s">
        <v>487</v>
      </c>
      <c r="G1239" s="3" t="s">
        <v>22</v>
      </c>
      <c r="H1239" s="58" t="str">
        <f t="shared" si="59"/>
        <v>384</v>
      </c>
      <c r="I1239" s="59">
        <f>_xlfn.XLOOKUP(H1239,'A6.2-Rate Base RCND Plant'!C:C,'A6.2-Rate Base RCND Plant'!F:F,"ERROR")</f>
        <v>0.35620879944303163</v>
      </c>
      <c r="J1239" s="3" t="s">
        <v>23</v>
      </c>
      <c r="K1239" s="3" t="s">
        <v>24</v>
      </c>
      <c r="L1239" s="3" t="s">
        <v>25</v>
      </c>
      <c r="M1239" s="4">
        <v>1992</v>
      </c>
      <c r="N1239" s="5">
        <v>35.04</v>
      </c>
      <c r="O1239" s="5"/>
      <c r="P1239" s="5">
        <v>30.31</v>
      </c>
      <c r="Q1239" s="58">
        <f t="shared" si="57"/>
        <v>4.7300000000000004</v>
      </c>
      <c r="R1239" s="3" t="s">
        <v>26</v>
      </c>
      <c r="S1239" s="4">
        <v>1947</v>
      </c>
      <c r="T1239" s="4">
        <v>287</v>
      </c>
      <c r="U1239" s="4">
        <v>6.78</v>
      </c>
      <c r="V1239" s="5">
        <v>237.71</v>
      </c>
      <c r="W1239" s="58">
        <f t="shared" si="58"/>
        <v>84.674393715603046</v>
      </c>
    </row>
    <row r="1240" spans="1:23">
      <c r="A1240" s="3" t="s">
        <v>17</v>
      </c>
      <c r="B1240" s="3" t="s">
        <v>18</v>
      </c>
      <c r="C1240" s="3" t="s">
        <v>19</v>
      </c>
      <c r="D1240" s="3" t="s">
        <v>29</v>
      </c>
      <c r="E1240" s="3" t="s">
        <v>21</v>
      </c>
      <c r="F1240" s="70" t="s">
        <v>487</v>
      </c>
      <c r="G1240" s="3" t="s">
        <v>60</v>
      </c>
      <c r="H1240" s="58" t="str">
        <f t="shared" si="59"/>
        <v>394</v>
      </c>
      <c r="I1240" s="59">
        <f>_xlfn.XLOOKUP(H1240,'A6.2-Rate Base RCND Plant'!C:C,'A6.2-Rate Base RCND Plant'!F:F,"ERROR")</f>
        <v>0.34726061264282393</v>
      </c>
      <c r="J1240" s="3" t="s">
        <v>23</v>
      </c>
      <c r="K1240" s="3" t="s">
        <v>73</v>
      </c>
      <c r="L1240" s="3" t="s">
        <v>74</v>
      </c>
      <c r="M1240" s="4">
        <v>2003</v>
      </c>
      <c r="N1240" s="5">
        <v>5718.69</v>
      </c>
      <c r="O1240" s="5"/>
      <c r="P1240" s="5">
        <v>5255.37</v>
      </c>
      <c r="Q1240" s="58">
        <f t="shared" si="57"/>
        <v>463.31999999999971</v>
      </c>
      <c r="R1240" s="3" t="s">
        <v>36</v>
      </c>
      <c r="S1240" s="4">
        <v>1</v>
      </c>
      <c r="T1240" s="4">
        <v>1</v>
      </c>
      <c r="U1240" s="4">
        <v>1</v>
      </c>
      <c r="V1240" s="5">
        <v>5718.69</v>
      </c>
      <c r="W1240" s="58">
        <f t="shared" si="58"/>
        <v>1985.8757929143906</v>
      </c>
    </row>
    <row r="1241" spans="1:23">
      <c r="A1241" s="3" t="s">
        <v>17</v>
      </c>
      <c r="B1241" s="3" t="s">
        <v>18</v>
      </c>
      <c r="C1241" s="3" t="s">
        <v>19</v>
      </c>
      <c r="D1241" s="3" t="s">
        <v>29</v>
      </c>
      <c r="E1241" s="3" t="s">
        <v>21</v>
      </c>
      <c r="F1241" s="70" t="s">
        <v>487</v>
      </c>
      <c r="G1241" s="3" t="s">
        <v>57</v>
      </c>
      <c r="H1241" s="58" t="str">
        <f t="shared" si="59"/>
        <v>396</v>
      </c>
      <c r="I1241" s="59">
        <f>_xlfn.XLOOKUP(H1241,'A6.2-Rate Base RCND Plant'!C:C,'A6.2-Rate Base RCND Plant'!F:F,"ERROR")</f>
        <v>0.54297473900690851</v>
      </c>
      <c r="J1241" s="3" t="s">
        <v>23</v>
      </c>
      <c r="K1241" s="3" t="s">
        <v>37</v>
      </c>
      <c r="L1241" s="3" t="s">
        <v>38</v>
      </c>
      <c r="M1241" s="4">
        <v>1987</v>
      </c>
      <c r="N1241" s="5">
        <v>18113.96</v>
      </c>
      <c r="O1241" s="5"/>
      <c r="P1241" s="5">
        <v>18113.96</v>
      </c>
      <c r="Q1241" s="58">
        <f t="shared" si="57"/>
        <v>0</v>
      </c>
      <c r="R1241" s="3" t="s">
        <v>36</v>
      </c>
      <c r="S1241" s="4">
        <v>1</v>
      </c>
      <c r="T1241" s="4">
        <v>1</v>
      </c>
      <c r="U1241" s="4">
        <v>1</v>
      </c>
      <c r="V1241" s="5">
        <v>18113.96</v>
      </c>
      <c r="W1241" s="58">
        <f t="shared" si="58"/>
        <v>9835.4227033815805</v>
      </c>
    </row>
    <row r="1242" spans="1:23">
      <c r="A1242" s="3" t="s">
        <v>17</v>
      </c>
      <c r="B1242" s="3" t="s">
        <v>18</v>
      </c>
      <c r="C1242" s="3" t="s">
        <v>19</v>
      </c>
      <c r="D1242" s="3" t="s">
        <v>29</v>
      </c>
      <c r="E1242" s="3" t="s">
        <v>21</v>
      </c>
      <c r="F1242" s="70" t="s">
        <v>487</v>
      </c>
      <c r="G1242" s="3" t="s">
        <v>57</v>
      </c>
      <c r="H1242" s="58" t="str">
        <f t="shared" si="59"/>
        <v>396</v>
      </c>
      <c r="I1242" s="59">
        <f>_xlfn.XLOOKUP(H1242,'A6.2-Rate Base RCND Plant'!C:C,'A6.2-Rate Base RCND Plant'!F:F,"ERROR")</f>
        <v>0.54297473900690851</v>
      </c>
      <c r="J1242" s="3" t="s">
        <v>23</v>
      </c>
      <c r="K1242" s="3" t="s">
        <v>89</v>
      </c>
      <c r="L1242" s="3" t="s">
        <v>90</v>
      </c>
      <c r="M1242" s="4">
        <v>1974</v>
      </c>
      <c r="N1242" s="5">
        <v>1486</v>
      </c>
      <c r="O1242" s="5"/>
      <c r="P1242" s="5">
        <v>1486</v>
      </c>
      <c r="Q1242" s="58">
        <f t="shared" si="57"/>
        <v>0</v>
      </c>
      <c r="R1242" s="3" t="s">
        <v>36</v>
      </c>
      <c r="S1242" s="4">
        <v>1</v>
      </c>
      <c r="T1242" s="4">
        <v>1</v>
      </c>
      <c r="U1242" s="4">
        <v>1</v>
      </c>
      <c r="V1242" s="5">
        <v>1486</v>
      </c>
      <c r="W1242" s="58">
        <f t="shared" si="58"/>
        <v>806.8604621642661</v>
      </c>
    </row>
    <row r="1243" spans="1:23">
      <c r="A1243" s="3" t="s">
        <v>17</v>
      </c>
      <c r="B1243" s="3" t="s">
        <v>18</v>
      </c>
      <c r="C1243" s="3" t="s">
        <v>19</v>
      </c>
      <c r="D1243" s="3" t="s">
        <v>29</v>
      </c>
      <c r="E1243" s="3" t="s">
        <v>21</v>
      </c>
      <c r="F1243" s="70" t="s">
        <v>487</v>
      </c>
      <c r="G1243" s="3" t="s">
        <v>30</v>
      </c>
      <c r="H1243" s="58" t="str">
        <f t="shared" si="59"/>
        <v>390</v>
      </c>
      <c r="I1243" s="59">
        <f>_xlfn.XLOOKUP(H1243,'A6.2-Rate Base RCND Plant'!C:C,'A6.2-Rate Base RCND Plant'!F:F,"ERROR")</f>
        <v>0.24904501540006124</v>
      </c>
      <c r="J1243" s="3" t="s">
        <v>23</v>
      </c>
      <c r="K1243" s="3" t="s">
        <v>68</v>
      </c>
      <c r="L1243" s="3" t="s">
        <v>69</v>
      </c>
      <c r="M1243" s="4">
        <v>1959</v>
      </c>
      <c r="N1243" s="5">
        <v>274.13</v>
      </c>
      <c r="O1243" s="5"/>
      <c r="P1243" s="5">
        <v>274.13</v>
      </c>
      <c r="Q1243" s="58">
        <f t="shared" si="57"/>
        <v>0</v>
      </c>
      <c r="R1243" s="3" t="s">
        <v>33</v>
      </c>
      <c r="S1243" s="4">
        <v>675</v>
      </c>
      <c r="T1243" s="4">
        <v>59</v>
      </c>
      <c r="U1243" s="4">
        <v>11.44</v>
      </c>
      <c r="V1243" s="5">
        <v>3136.23</v>
      </c>
      <c r="W1243" s="58">
        <f t="shared" si="58"/>
        <v>781.06244864813402</v>
      </c>
    </row>
    <row r="1244" spans="1:23">
      <c r="A1244" s="3" t="s">
        <v>17</v>
      </c>
      <c r="B1244" s="3" t="s">
        <v>18</v>
      </c>
      <c r="C1244" s="3" t="s">
        <v>19</v>
      </c>
      <c r="D1244" s="3" t="s">
        <v>29</v>
      </c>
      <c r="E1244" s="3" t="s">
        <v>21</v>
      </c>
      <c r="F1244" s="70" t="s">
        <v>487</v>
      </c>
      <c r="G1244" s="3" t="s">
        <v>70</v>
      </c>
      <c r="H1244" s="58" t="str">
        <f t="shared" si="59"/>
        <v>391</v>
      </c>
      <c r="I1244" s="59">
        <f>_xlfn.XLOOKUP(H1244,'A6.2-Rate Base RCND Plant'!C:C,'A6.2-Rate Base RCND Plant'!F:F,"ERROR")</f>
        <v>0.55164661503469203</v>
      </c>
      <c r="J1244" s="3" t="s">
        <v>71</v>
      </c>
      <c r="K1244" s="3" t="s">
        <v>42</v>
      </c>
      <c r="L1244" s="3" t="s">
        <v>91</v>
      </c>
      <c r="M1244" s="4">
        <v>2008</v>
      </c>
      <c r="N1244" s="5">
        <v>122210.62</v>
      </c>
      <c r="O1244" s="5"/>
      <c r="P1244" s="5">
        <v>107499.73</v>
      </c>
      <c r="Q1244" s="58">
        <f t="shared" si="57"/>
        <v>14710.89</v>
      </c>
      <c r="R1244" s="3" t="s">
        <v>36</v>
      </c>
      <c r="S1244" s="4">
        <v>1</v>
      </c>
      <c r="T1244" s="4">
        <v>1</v>
      </c>
      <c r="U1244" s="4">
        <v>1</v>
      </c>
      <c r="V1244" s="5">
        <v>122210.62</v>
      </c>
      <c r="W1244" s="58">
        <f t="shared" si="58"/>
        <v>67417.074844291026</v>
      </c>
    </row>
    <row r="1245" spans="1:23">
      <c r="A1245" s="3" t="s">
        <v>17</v>
      </c>
      <c r="B1245" s="3" t="s">
        <v>18</v>
      </c>
      <c r="C1245" s="3" t="s">
        <v>19</v>
      </c>
      <c r="D1245" s="3" t="s">
        <v>29</v>
      </c>
      <c r="E1245" s="3" t="s">
        <v>21</v>
      </c>
      <c r="F1245" s="70" t="s">
        <v>487</v>
      </c>
      <c r="G1245" s="3" t="s">
        <v>30</v>
      </c>
      <c r="H1245" s="58" t="str">
        <f t="shared" si="59"/>
        <v>390</v>
      </c>
      <c r="I1245" s="59">
        <f>_xlfn.XLOOKUP(H1245,'A6.2-Rate Base RCND Plant'!C:C,'A6.2-Rate Base RCND Plant'!F:F,"ERROR")</f>
        <v>0.24904501540006124</v>
      </c>
      <c r="J1245" s="3" t="s">
        <v>23</v>
      </c>
      <c r="K1245" s="3" t="s">
        <v>31</v>
      </c>
      <c r="L1245" s="3" t="s">
        <v>32</v>
      </c>
      <c r="M1245" s="4">
        <v>2007</v>
      </c>
      <c r="N1245" s="5">
        <v>6420.77</v>
      </c>
      <c r="O1245" s="5"/>
      <c r="P1245" s="5">
        <v>4315.83</v>
      </c>
      <c r="Q1245" s="58">
        <f t="shared" si="57"/>
        <v>2104.9400000000005</v>
      </c>
      <c r="R1245" s="3" t="s">
        <v>33</v>
      </c>
      <c r="S1245" s="4">
        <v>675</v>
      </c>
      <c r="T1245" s="4">
        <v>415.96066580000002</v>
      </c>
      <c r="U1245" s="4">
        <v>1.62</v>
      </c>
      <c r="V1245" s="5">
        <v>10419.299999999999</v>
      </c>
      <c r="W1245" s="58">
        <f t="shared" si="58"/>
        <v>2594.8747289578578</v>
      </c>
    </row>
    <row r="1246" spans="1:23">
      <c r="A1246" s="3" t="s">
        <v>17</v>
      </c>
      <c r="B1246" s="3" t="s">
        <v>18</v>
      </c>
      <c r="C1246" s="3" t="s">
        <v>19</v>
      </c>
      <c r="D1246" s="3" t="s">
        <v>20</v>
      </c>
      <c r="E1246" s="3" t="s">
        <v>21</v>
      </c>
      <c r="F1246" s="70" t="s">
        <v>487</v>
      </c>
      <c r="G1246" s="3" t="s">
        <v>55</v>
      </c>
      <c r="H1246" s="58" t="str">
        <f t="shared" si="59"/>
        <v>379</v>
      </c>
      <c r="I1246" s="59">
        <f>_xlfn.XLOOKUP(H1246,'A6.2-Rate Base RCND Plant'!C:C,'A6.2-Rate Base RCND Plant'!F:F,"ERROR")</f>
        <v>0.3380707986361931</v>
      </c>
      <c r="J1246" s="3" t="s">
        <v>23</v>
      </c>
      <c r="K1246" s="3" t="s">
        <v>24</v>
      </c>
      <c r="L1246" s="3" t="s">
        <v>25</v>
      </c>
      <c r="M1246" s="4">
        <v>1993</v>
      </c>
      <c r="N1246" s="5">
        <v>5314.28</v>
      </c>
      <c r="O1246" s="5"/>
      <c r="P1246" s="5">
        <v>2844.21</v>
      </c>
      <c r="Q1246" s="58">
        <f t="shared" si="57"/>
        <v>2470.0699999999997</v>
      </c>
      <c r="R1246" s="3" t="s">
        <v>56</v>
      </c>
      <c r="S1246" s="4">
        <v>1223</v>
      </c>
      <c r="T1246" s="4">
        <v>292</v>
      </c>
      <c r="U1246" s="4">
        <v>4.1900000000000004</v>
      </c>
      <c r="V1246" s="5">
        <v>22258.1</v>
      </c>
      <c r="W1246" s="58">
        <f t="shared" si="58"/>
        <v>7524.8136431242492</v>
      </c>
    </row>
    <row r="1247" spans="1:23">
      <c r="A1247" s="3" t="s">
        <v>17</v>
      </c>
      <c r="B1247" s="3" t="s">
        <v>18</v>
      </c>
      <c r="C1247" s="3" t="s">
        <v>19</v>
      </c>
      <c r="D1247" s="3" t="s">
        <v>29</v>
      </c>
      <c r="E1247" s="3" t="s">
        <v>21</v>
      </c>
      <c r="F1247" s="70" t="s">
        <v>487</v>
      </c>
      <c r="G1247" s="3" t="s">
        <v>41</v>
      </c>
      <c r="H1247" s="58" t="str">
        <f t="shared" si="59"/>
        <v>397</v>
      </c>
      <c r="I1247" s="59">
        <f>_xlfn.XLOOKUP(H1247,'A6.2-Rate Base RCND Plant'!C:C,'A6.2-Rate Base RCND Plant'!F:F,"ERROR")</f>
        <v>0.45288665983949944</v>
      </c>
      <c r="J1247" s="3" t="s">
        <v>23</v>
      </c>
      <c r="K1247" s="3" t="s">
        <v>58</v>
      </c>
      <c r="L1247" s="3" t="s">
        <v>59</v>
      </c>
      <c r="M1247" s="4">
        <v>2013</v>
      </c>
      <c r="N1247" s="5">
        <v>5506.72</v>
      </c>
      <c r="O1247" s="5"/>
      <c r="P1247" s="5">
        <v>5400.75</v>
      </c>
      <c r="Q1247" s="58">
        <f t="shared" si="57"/>
        <v>105.97000000000025</v>
      </c>
      <c r="R1247" s="3" t="s">
        <v>36</v>
      </c>
      <c r="S1247" s="4">
        <v>1</v>
      </c>
      <c r="T1247" s="4">
        <v>1</v>
      </c>
      <c r="U1247" s="4">
        <v>1</v>
      </c>
      <c r="V1247" s="5">
        <v>5506.72</v>
      </c>
      <c r="W1247" s="58">
        <f t="shared" si="58"/>
        <v>2493.9200274713685</v>
      </c>
    </row>
    <row r="1248" spans="1:23">
      <c r="A1248" s="3" t="s">
        <v>17</v>
      </c>
      <c r="B1248" s="3" t="s">
        <v>18</v>
      </c>
      <c r="C1248" s="3" t="s">
        <v>19</v>
      </c>
      <c r="D1248" s="3" t="s">
        <v>20</v>
      </c>
      <c r="E1248" s="3" t="s">
        <v>21</v>
      </c>
      <c r="F1248" s="70" t="s">
        <v>487</v>
      </c>
      <c r="G1248" s="3" t="s">
        <v>80</v>
      </c>
      <c r="H1248" s="58" t="str">
        <f t="shared" si="59"/>
        <v>385</v>
      </c>
      <c r="I1248" s="59">
        <f>_xlfn.XLOOKUP(H1248,'A6.2-Rate Base RCND Plant'!C:C,'A6.2-Rate Base RCND Plant'!F:F,"ERROR")</f>
        <v>0.39278890683516676</v>
      </c>
      <c r="J1248" s="3" t="s">
        <v>23</v>
      </c>
      <c r="K1248" s="3" t="s">
        <v>24</v>
      </c>
      <c r="L1248" s="3" t="s">
        <v>25</v>
      </c>
      <c r="M1248" s="4">
        <v>2013</v>
      </c>
      <c r="N1248" s="5">
        <v>1498.63</v>
      </c>
      <c r="O1248" s="5"/>
      <c r="P1248" s="5">
        <v>555.41</v>
      </c>
      <c r="Q1248" s="58">
        <f t="shared" si="57"/>
        <v>943.22000000000014</v>
      </c>
      <c r="R1248" s="3" t="s">
        <v>36</v>
      </c>
      <c r="S1248" s="4">
        <v>1</v>
      </c>
      <c r="T1248" s="4">
        <v>1</v>
      </c>
      <c r="U1248" s="4">
        <v>1</v>
      </c>
      <c r="V1248" s="5">
        <v>1498.63</v>
      </c>
      <c r="W1248" s="58">
        <f t="shared" si="58"/>
        <v>588.64523945038604</v>
      </c>
    </row>
    <row r="1249" spans="1:23">
      <c r="A1249" s="3" t="s">
        <v>17</v>
      </c>
      <c r="B1249" s="3" t="s">
        <v>18</v>
      </c>
      <c r="C1249" s="3" t="s">
        <v>19</v>
      </c>
      <c r="D1249" s="3" t="s">
        <v>20</v>
      </c>
      <c r="E1249" s="3" t="s">
        <v>21</v>
      </c>
      <c r="F1249" s="70" t="s">
        <v>487</v>
      </c>
      <c r="G1249" s="3" t="s">
        <v>92</v>
      </c>
      <c r="H1249" s="58" t="str">
        <f t="shared" si="59"/>
        <v>374</v>
      </c>
      <c r="I1249" s="59">
        <f>_xlfn.XLOOKUP(H1249,'A6.2-Rate Base RCND Plant'!C:C,'A6.2-Rate Base RCND Plant'!F:F,"ERROR")</f>
        <v>-1.7269128751637088E-2</v>
      </c>
      <c r="J1249" s="3" t="s">
        <v>96</v>
      </c>
      <c r="K1249" s="3" t="s">
        <v>24</v>
      </c>
      <c r="L1249" s="3" t="s">
        <v>25</v>
      </c>
      <c r="M1249" s="4">
        <v>1949</v>
      </c>
      <c r="N1249" s="5">
        <v>53373.19</v>
      </c>
      <c r="O1249" s="5"/>
      <c r="P1249" s="5">
        <v>0</v>
      </c>
      <c r="Q1249" s="58">
        <f t="shared" si="57"/>
        <v>53373.19</v>
      </c>
      <c r="R1249" s="3" t="s">
        <v>36</v>
      </c>
      <c r="S1249" s="4">
        <v>1</v>
      </c>
      <c r="T1249" s="4">
        <v>1</v>
      </c>
      <c r="U1249" s="4">
        <v>1</v>
      </c>
      <c r="V1249" s="5">
        <v>53373.19</v>
      </c>
      <c r="W1249" s="58">
        <f t="shared" si="58"/>
        <v>-921.70848999558916</v>
      </c>
    </row>
    <row r="1250" spans="1:23">
      <c r="A1250" s="3" t="s">
        <v>17</v>
      </c>
      <c r="B1250" s="3" t="s">
        <v>18</v>
      </c>
      <c r="C1250" s="3" t="s">
        <v>19</v>
      </c>
      <c r="D1250" s="3" t="s">
        <v>29</v>
      </c>
      <c r="E1250" s="3" t="s">
        <v>21</v>
      </c>
      <c r="F1250" s="70" t="s">
        <v>487</v>
      </c>
      <c r="G1250" s="3" t="s">
        <v>57</v>
      </c>
      <c r="H1250" s="58" t="str">
        <f t="shared" si="59"/>
        <v>396</v>
      </c>
      <c r="I1250" s="59">
        <f>_xlfn.XLOOKUP(H1250,'A6.2-Rate Base RCND Plant'!C:C,'A6.2-Rate Base RCND Plant'!F:F,"ERROR")</f>
        <v>0.54297473900690851</v>
      </c>
      <c r="J1250" s="3" t="s">
        <v>23</v>
      </c>
      <c r="K1250" s="3" t="s">
        <v>89</v>
      </c>
      <c r="L1250" s="3" t="s">
        <v>90</v>
      </c>
      <c r="M1250" s="4">
        <v>1970</v>
      </c>
      <c r="N1250" s="5">
        <v>5890</v>
      </c>
      <c r="O1250" s="5"/>
      <c r="P1250" s="5">
        <v>5890</v>
      </c>
      <c r="Q1250" s="58">
        <f t="shared" si="57"/>
        <v>0</v>
      </c>
      <c r="R1250" s="3" t="s">
        <v>36</v>
      </c>
      <c r="S1250" s="4">
        <v>1</v>
      </c>
      <c r="T1250" s="4">
        <v>1</v>
      </c>
      <c r="U1250" s="4">
        <v>1</v>
      </c>
      <c r="V1250" s="5">
        <v>5890</v>
      </c>
      <c r="W1250" s="58">
        <f t="shared" si="58"/>
        <v>3198.121212750691</v>
      </c>
    </row>
    <row r="1251" spans="1:23">
      <c r="A1251" s="3" t="s">
        <v>17</v>
      </c>
      <c r="B1251" s="3" t="s">
        <v>18</v>
      </c>
      <c r="C1251" s="3" t="s">
        <v>19</v>
      </c>
      <c r="D1251" s="3" t="s">
        <v>29</v>
      </c>
      <c r="E1251" s="3" t="s">
        <v>21</v>
      </c>
      <c r="F1251" s="70" t="s">
        <v>487</v>
      </c>
      <c r="G1251" s="3" t="s">
        <v>95</v>
      </c>
      <c r="H1251" s="58" t="str">
        <f t="shared" si="59"/>
        <v>389</v>
      </c>
      <c r="I1251" s="59">
        <f>_xlfn.XLOOKUP(H1251,'A6.2-Rate Base RCND Plant'!C:C,'A6.2-Rate Base RCND Plant'!F:F,"ERROR")</f>
        <v>6.1649066788854748E-2</v>
      </c>
      <c r="J1251" s="3" t="s">
        <v>96</v>
      </c>
      <c r="K1251" s="3" t="s">
        <v>68</v>
      </c>
      <c r="L1251" s="3" t="s">
        <v>69</v>
      </c>
      <c r="M1251" s="4">
        <v>1950</v>
      </c>
      <c r="N1251" s="5">
        <v>4832.04</v>
      </c>
      <c r="O1251" s="5"/>
      <c r="P1251" s="5">
        <v>0</v>
      </c>
      <c r="Q1251" s="58">
        <f t="shared" si="57"/>
        <v>4832.04</v>
      </c>
      <c r="R1251" s="3" t="s">
        <v>36</v>
      </c>
      <c r="S1251" s="4">
        <v>1</v>
      </c>
      <c r="T1251" s="4">
        <v>1</v>
      </c>
      <c r="U1251" s="4">
        <v>1</v>
      </c>
      <c r="V1251" s="5">
        <v>4832.04</v>
      </c>
      <c r="W1251" s="58">
        <f t="shared" si="58"/>
        <v>297.89075668641772</v>
      </c>
    </row>
    <row r="1252" spans="1:23">
      <c r="A1252" s="3" t="s">
        <v>17</v>
      </c>
      <c r="B1252" s="3" t="s">
        <v>18</v>
      </c>
      <c r="C1252" s="3" t="s">
        <v>19</v>
      </c>
      <c r="D1252" s="3" t="s">
        <v>65</v>
      </c>
      <c r="E1252" s="3" t="s">
        <v>21</v>
      </c>
      <c r="F1252" s="70" t="s">
        <v>487</v>
      </c>
      <c r="G1252" s="3" t="s">
        <v>66</v>
      </c>
      <c r="H1252" s="58" t="str">
        <f t="shared" si="59"/>
        <v>369</v>
      </c>
      <c r="I1252" s="59">
        <f>_xlfn.XLOOKUP(H1252,'A6.2-Rate Base RCND Plant'!C:C,'A6.2-Rate Base RCND Plant'!F:F,"ERROR")</f>
        <v>0.47687649645731794</v>
      </c>
      <c r="J1252" s="3" t="s">
        <v>23</v>
      </c>
      <c r="K1252" s="3" t="s">
        <v>24</v>
      </c>
      <c r="L1252" s="3" t="s">
        <v>25</v>
      </c>
      <c r="M1252" s="4">
        <v>2002</v>
      </c>
      <c r="N1252" s="5">
        <v>16782.07</v>
      </c>
      <c r="O1252" s="5"/>
      <c r="P1252" s="5">
        <v>10445.25</v>
      </c>
      <c r="Q1252" s="58">
        <f t="shared" si="57"/>
        <v>6336.82</v>
      </c>
      <c r="R1252" s="3" t="s">
        <v>67</v>
      </c>
      <c r="S1252" s="4">
        <v>1257</v>
      </c>
      <c r="T1252" s="4">
        <v>399</v>
      </c>
      <c r="U1252" s="4">
        <v>3.15</v>
      </c>
      <c r="V1252" s="5">
        <v>52869.83</v>
      </c>
      <c r="W1252" s="58">
        <f t="shared" si="58"/>
        <v>25212.379298694003</v>
      </c>
    </row>
    <row r="1253" spans="1:23">
      <c r="A1253" s="3" t="s">
        <v>17</v>
      </c>
      <c r="B1253" s="3" t="s">
        <v>18</v>
      </c>
      <c r="C1253" s="3" t="s">
        <v>19</v>
      </c>
      <c r="D1253" s="3" t="s">
        <v>29</v>
      </c>
      <c r="E1253" s="3" t="s">
        <v>21</v>
      </c>
      <c r="F1253" s="70" t="s">
        <v>487</v>
      </c>
      <c r="G1253" s="3" t="s">
        <v>95</v>
      </c>
      <c r="H1253" s="58" t="str">
        <f t="shared" si="59"/>
        <v>389</v>
      </c>
      <c r="I1253" s="59">
        <f>_xlfn.XLOOKUP(H1253,'A6.2-Rate Base RCND Plant'!C:C,'A6.2-Rate Base RCND Plant'!F:F,"ERROR")</f>
        <v>6.1649066788854748E-2</v>
      </c>
      <c r="J1253" s="3" t="s">
        <v>96</v>
      </c>
      <c r="K1253" s="3" t="s">
        <v>31</v>
      </c>
      <c r="L1253" s="3" t="s">
        <v>32</v>
      </c>
      <c r="M1253" s="4">
        <v>2003</v>
      </c>
      <c r="N1253" s="5">
        <v>668759.22</v>
      </c>
      <c r="O1253" s="5"/>
      <c r="P1253" s="5">
        <v>0</v>
      </c>
      <c r="Q1253" s="58">
        <f t="shared" si="57"/>
        <v>668759.22</v>
      </c>
      <c r="R1253" s="3" t="s">
        <v>36</v>
      </c>
      <c r="S1253" s="4">
        <v>1</v>
      </c>
      <c r="T1253" s="4">
        <v>1</v>
      </c>
      <c r="U1253" s="4">
        <v>1</v>
      </c>
      <c r="V1253" s="5">
        <v>668759.22</v>
      </c>
      <c r="W1253" s="58">
        <f t="shared" si="58"/>
        <v>41228.381819442402</v>
      </c>
    </row>
    <row r="1254" spans="1:23">
      <c r="A1254" s="3" t="s">
        <v>17</v>
      </c>
      <c r="B1254" s="3" t="s">
        <v>18</v>
      </c>
      <c r="C1254" s="3" t="s">
        <v>19</v>
      </c>
      <c r="D1254" s="3" t="s">
        <v>29</v>
      </c>
      <c r="E1254" s="3" t="s">
        <v>21</v>
      </c>
      <c r="F1254" s="70" t="s">
        <v>487</v>
      </c>
      <c r="G1254" s="3" t="s">
        <v>34</v>
      </c>
      <c r="H1254" s="58" t="str">
        <f t="shared" si="59"/>
        <v>392</v>
      </c>
      <c r="I1254" s="59">
        <f>_xlfn.XLOOKUP(H1254,'A6.2-Rate Base RCND Plant'!C:C,'A6.2-Rate Base RCND Plant'!F:F,"ERROR")</f>
        <v>0.43183290679129122</v>
      </c>
      <c r="J1254" s="3" t="s">
        <v>35</v>
      </c>
      <c r="K1254" s="3" t="s">
        <v>24</v>
      </c>
      <c r="L1254" s="3" t="s">
        <v>25</v>
      </c>
      <c r="M1254" s="4">
        <v>2010</v>
      </c>
      <c r="N1254" s="5">
        <v>46146.81</v>
      </c>
      <c r="O1254" s="5"/>
      <c r="P1254" s="5">
        <v>1039.49</v>
      </c>
      <c r="Q1254" s="58">
        <f t="shared" si="57"/>
        <v>45107.32</v>
      </c>
      <c r="R1254" s="3" t="s">
        <v>36</v>
      </c>
      <c r="S1254" s="4">
        <v>1</v>
      </c>
      <c r="T1254" s="4">
        <v>1</v>
      </c>
      <c r="U1254" s="4">
        <v>1</v>
      </c>
      <c r="V1254" s="5">
        <v>46146.81</v>
      </c>
      <c r="W1254" s="58">
        <f t="shared" si="58"/>
        <v>19927.711101445424</v>
      </c>
    </row>
    <row r="1255" spans="1:23">
      <c r="A1255" s="3" t="s">
        <v>17</v>
      </c>
      <c r="B1255" s="3" t="s">
        <v>18</v>
      </c>
      <c r="C1255" s="3" t="s">
        <v>19</v>
      </c>
      <c r="D1255" s="3" t="s">
        <v>29</v>
      </c>
      <c r="E1255" s="3" t="s">
        <v>21</v>
      </c>
      <c r="F1255" s="70" t="s">
        <v>487</v>
      </c>
      <c r="G1255" s="3" t="s">
        <v>41</v>
      </c>
      <c r="H1255" s="58" t="str">
        <f t="shared" si="59"/>
        <v>397</v>
      </c>
      <c r="I1255" s="59">
        <f>_xlfn.XLOOKUP(H1255,'A6.2-Rate Base RCND Plant'!C:C,'A6.2-Rate Base RCND Plant'!F:F,"ERROR")</f>
        <v>0.45288665983949944</v>
      </c>
      <c r="J1255" s="3" t="s">
        <v>23</v>
      </c>
      <c r="K1255" s="3" t="s">
        <v>42</v>
      </c>
      <c r="L1255" s="3" t="s">
        <v>43</v>
      </c>
      <c r="M1255" s="4">
        <v>2017</v>
      </c>
      <c r="N1255" s="5">
        <v>127388.83</v>
      </c>
      <c r="O1255" s="5"/>
      <c r="P1255" s="5">
        <v>83126.559999999998</v>
      </c>
      <c r="Q1255" s="58">
        <f t="shared" si="57"/>
        <v>44262.270000000004</v>
      </c>
      <c r="R1255" s="3" t="s">
        <v>36</v>
      </c>
      <c r="S1255" s="4">
        <v>1</v>
      </c>
      <c r="T1255" s="4">
        <v>1</v>
      </c>
      <c r="U1255" s="4">
        <v>1</v>
      </c>
      <c r="V1255" s="5">
        <v>127388.83</v>
      </c>
      <c r="W1255" s="58">
        <f t="shared" si="58"/>
        <v>57692.701719561825</v>
      </c>
    </row>
    <row r="1256" spans="1:23">
      <c r="A1256" s="3" t="s">
        <v>17</v>
      </c>
      <c r="B1256" s="3" t="s">
        <v>18</v>
      </c>
      <c r="C1256" s="3" t="s">
        <v>19</v>
      </c>
      <c r="D1256" s="3" t="s">
        <v>29</v>
      </c>
      <c r="E1256" s="3" t="s">
        <v>21</v>
      </c>
      <c r="F1256" s="70" t="s">
        <v>487</v>
      </c>
      <c r="G1256" s="3" t="s">
        <v>41</v>
      </c>
      <c r="H1256" s="58" t="str">
        <f t="shared" si="59"/>
        <v>397</v>
      </c>
      <c r="I1256" s="59">
        <f>_xlfn.XLOOKUP(H1256,'A6.2-Rate Base RCND Plant'!C:C,'A6.2-Rate Base RCND Plant'!F:F,"ERROR")</f>
        <v>0.45288665983949944</v>
      </c>
      <c r="J1256" s="3" t="s">
        <v>23</v>
      </c>
      <c r="K1256" s="3" t="s">
        <v>37</v>
      </c>
      <c r="L1256" s="3" t="s">
        <v>38</v>
      </c>
      <c r="M1256" s="4">
        <v>2017</v>
      </c>
      <c r="N1256" s="5">
        <v>144672.92000000001</v>
      </c>
      <c r="O1256" s="5"/>
      <c r="P1256" s="5">
        <v>92448.92</v>
      </c>
      <c r="Q1256" s="58">
        <f t="shared" si="57"/>
        <v>52224.000000000015</v>
      </c>
      <c r="R1256" s="3" t="s">
        <v>36</v>
      </c>
      <c r="S1256" s="4">
        <v>1</v>
      </c>
      <c r="T1256" s="4">
        <v>1</v>
      </c>
      <c r="U1256" s="4">
        <v>1</v>
      </c>
      <c r="V1256" s="5">
        <v>144672.92000000001</v>
      </c>
      <c r="W1256" s="58">
        <f t="shared" si="58"/>
        <v>65520.43550802712</v>
      </c>
    </row>
    <row r="1257" spans="1:23">
      <c r="A1257" s="3" t="s">
        <v>17</v>
      </c>
      <c r="B1257" s="3" t="s">
        <v>18</v>
      </c>
      <c r="C1257" s="3" t="s">
        <v>19</v>
      </c>
      <c r="D1257" s="3" t="s">
        <v>29</v>
      </c>
      <c r="E1257" s="3" t="s">
        <v>21</v>
      </c>
      <c r="F1257" s="70" t="s">
        <v>487</v>
      </c>
      <c r="G1257" s="3" t="s">
        <v>60</v>
      </c>
      <c r="H1257" s="58" t="str">
        <f t="shared" si="59"/>
        <v>394</v>
      </c>
      <c r="I1257" s="59">
        <f>_xlfn.XLOOKUP(H1257,'A6.2-Rate Base RCND Plant'!C:C,'A6.2-Rate Base RCND Plant'!F:F,"ERROR")</f>
        <v>0.34726061264282393</v>
      </c>
      <c r="J1257" s="3" t="s">
        <v>23</v>
      </c>
      <c r="K1257" s="3" t="s">
        <v>89</v>
      </c>
      <c r="L1257" s="3" t="s">
        <v>90</v>
      </c>
      <c r="M1257" s="4">
        <v>2002</v>
      </c>
      <c r="N1257" s="5">
        <v>2280.08</v>
      </c>
      <c r="O1257" s="5"/>
      <c r="P1257" s="5">
        <v>2036.31</v>
      </c>
      <c r="Q1257" s="58">
        <f t="shared" si="57"/>
        <v>243.76999999999998</v>
      </c>
      <c r="R1257" s="3" t="s">
        <v>36</v>
      </c>
      <c r="S1257" s="4">
        <v>1</v>
      </c>
      <c r="T1257" s="4">
        <v>1</v>
      </c>
      <c r="U1257" s="4">
        <v>1</v>
      </c>
      <c r="V1257" s="5">
        <v>2280.08</v>
      </c>
      <c r="W1257" s="58">
        <f t="shared" si="58"/>
        <v>791.78197767464997</v>
      </c>
    </row>
    <row r="1258" spans="1:23">
      <c r="A1258" s="3" t="s">
        <v>17</v>
      </c>
      <c r="B1258" s="3" t="s">
        <v>18</v>
      </c>
      <c r="C1258" s="3" t="s">
        <v>19</v>
      </c>
      <c r="D1258" s="3" t="s">
        <v>29</v>
      </c>
      <c r="E1258" s="3" t="s">
        <v>21</v>
      </c>
      <c r="F1258" s="70" t="s">
        <v>487</v>
      </c>
      <c r="G1258" s="3" t="s">
        <v>60</v>
      </c>
      <c r="H1258" s="58" t="str">
        <f t="shared" si="59"/>
        <v>394</v>
      </c>
      <c r="I1258" s="59">
        <f>_xlfn.XLOOKUP(H1258,'A6.2-Rate Base RCND Plant'!C:C,'A6.2-Rate Base RCND Plant'!F:F,"ERROR")</f>
        <v>0.34726061264282393</v>
      </c>
      <c r="J1258" s="3" t="s">
        <v>23</v>
      </c>
      <c r="K1258" s="3" t="s">
        <v>42</v>
      </c>
      <c r="L1258" s="3" t="s">
        <v>91</v>
      </c>
      <c r="M1258" s="4">
        <v>2002</v>
      </c>
      <c r="N1258" s="5">
        <v>20160.990000000002</v>
      </c>
      <c r="O1258" s="5"/>
      <c r="P1258" s="5">
        <v>19282.89</v>
      </c>
      <c r="Q1258" s="58">
        <f t="shared" si="57"/>
        <v>878.10000000000218</v>
      </c>
      <c r="R1258" s="3" t="s">
        <v>36</v>
      </c>
      <c r="S1258" s="4">
        <v>1</v>
      </c>
      <c r="T1258" s="4">
        <v>1</v>
      </c>
      <c r="U1258" s="4">
        <v>1</v>
      </c>
      <c r="V1258" s="5">
        <v>20160.990000000002</v>
      </c>
      <c r="W1258" s="58">
        <f t="shared" si="58"/>
        <v>7001.1177388858478</v>
      </c>
    </row>
    <row r="1259" spans="1:23">
      <c r="A1259" s="3" t="s">
        <v>17</v>
      </c>
      <c r="B1259" s="3" t="s">
        <v>18</v>
      </c>
      <c r="C1259" s="3" t="s">
        <v>19</v>
      </c>
      <c r="D1259" s="3" t="s">
        <v>29</v>
      </c>
      <c r="E1259" s="3" t="s">
        <v>21</v>
      </c>
      <c r="F1259" s="70" t="s">
        <v>487</v>
      </c>
      <c r="G1259" s="3" t="s">
        <v>30</v>
      </c>
      <c r="H1259" s="58" t="str">
        <f t="shared" si="59"/>
        <v>390</v>
      </c>
      <c r="I1259" s="59">
        <f>_xlfn.XLOOKUP(H1259,'A6.2-Rate Base RCND Plant'!C:C,'A6.2-Rate Base RCND Plant'!F:F,"ERROR")</f>
        <v>0.24904501540006124</v>
      </c>
      <c r="J1259" s="3" t="s">
        <v>23</v>
      </c>
      <c r="K1259" s="3" t="s">
        <v>73</v>
      </c>
      <c r="L1259" s="3" t="s">
        <v>74</v>
      </c>
      <c r="M1259" s="4">
        <v>2007</v>
      </c>
      <c r="N1259" s="5">
        <v>3295.59</v>
      </c>
      <c r="O1259" s="5"/>
      <c r="P1259" s="5">
        <v>2046.47</v>
      </c>
      <c r="Q1259" s="58">
        <f t="shared" si="57"/>
        <v>1249.1200000000001</v>
      </c>
      <c r="R1259" s="3" t="s">
        <v>33</v>
      </c>
      <c r="S1259" s="4">
        <v>675</v>
      </c>
      <c r="T1259" s="4">
        <v>415.96066580000002</v>
      </c>
      <c r="U1259" s="4">
        <v>1.62</v>
      </c>
      <c r="V1259" s="5">
        <v>5347.92</v>
      </c>
      <c r="W1259" s="58">
        <f t="shared" si="58"/>
        <v>1331.8728187582956</v>
      </c>
    </row>
    <row r="1260" spans="1:23">
      <c r="A1260" s="3" t="s">
        <v>17</v>
      </c>
      <c r="B1260" s="3" t="s">
        <v>18</v>
      </c>
      <c r="C1260" s="3" t="s">
        <v>19</v>
      </c>
      <c r="D1260" s="3" t="s">
        <v>29</v>
      </c>
      <c r="E1260" s="3" t="s">
        <v>21</v>
      </c>
      <c r="F1260" s="70" t="s">
        <v>487</v>
      </c>
      <c r="G1260" s="3" t="s">
        <v>57</v>
      </c>
      <c r="H1260" s="58" t="str">
        <f t="shared" si="59"/>
        <v>396</v>
      </c>
      <c r="I1260" s="59">
        <f>_xlfn.XLOOKUP(H1260,'A6.2-Rate Base RCND Plant'!C:C,'A6.2-Rate Base RCND Plant'!F:F,"ERROR")</f>
        <v>0.54297473900690851</v>
      </c>
      <c r="J1260" s="3" t="s">
        <v>23</v>
      </c>
      <c r="K1260" s="3" t="s">
        <v>58</v>
      </c>
      <c r="L1260" s="3" t="s">
        <v>59</v>
      </c>
      <c r="M1260" s="4">
        <v>2008</v>
      </c>
      <c r="N1260" s="5">
        <v>34311.5</v>
      </c>
      <c r="O1260" s="5"/>
      <c r="P1260" s="5">
        <v>28236.53</v>
      </c>
      <c r="Q1260" s="58">
        <f t="shared" si="57"/>
        <v>6074.9700000000012</v>
      </c>
      <c r="R1260" s="3" t="s">
        <v>36</v>
      </c>
      <c r="S1260" s="4">
        <v>1</v>
      </c>
      <c r="T1260" s="4">
        <v>1</v>
      </c>
      <c r="U1260" s="4">
        <v>1</v>
      </c>
      <c r="V1260" s="5">
        <v>34311.5</v>
      </c>
      <c r="W1260" s="58">
        <f t="shared" si="58"/>
        <v>18630.277757435542</v>
      </c>
    </row>
    <row r="1261" spans="1:23">
      <c r="A1261" s="3" t="s">
        <v>17</v>
      </c>
      <c r="B1261" s="3" t="s">
        <v>18</v>
      </c>
      <c r="C1261" s="3" t="s">
        <v>19</v>
      </c>
      <c r="D1261" s="3" t="s">
        <v>29</v>
      </c>
      <c r="E1261" s="3" t="s">
        <v>21</v>
      </c>
      <c r="F1261" s="70" t="s">
        <v>487</v>
      </c>
      <c r="G1261" s="3" t="s">
        <v>57</v>
      </c>
      <c r="H1261" s="58" t="str">
        <f t="shared" si="59"/>
        <v>396</v>
      </c>
      <c r="I1261" s="59">
        <f>_xlfn.XLOOKUP(H1261,'A6.2-Rate Base RCND Plant'!C:C,'A6.2-Rate Base RCND Plant'!F:F,"ERROR")</f>
        <v>0.54297473900690851</v>
      </c>
      <c r="J1261" s="3" t="s">
        <v>23</v>
      </c>
      <c r="K1261" s="3" t="s">
        <v>31</v>
      </c>
      <c r="L1261" s="3" t="s">
        <v>32</v>
      </c>
      <c r="M1261" s="4">
        <v>2001</v>
      </c>
      <c r="N1261" s="5">
        <v>12417.3</v>
      </c>
      <c r="O1261" s="5"/>
      <c r="P1261" s="5">
        <v>10171.35</v>
      </c>
      <c r="Q1261" s="58">
        <f t="shared" si="57"/>
        <v>2245.9499999999989</v>
      </c>
      <c r="R1261" s="3" t="s">
        <v>36</v>
      </c>
      <c r="S1261" s="4">
        <v>1</v>
      </c>
      <c r="T1261" s="4">
        <v>1</v>
      </c>
      <c r="U1261" s="4">
        <v>1</v>
      </c>
      <c r="V1261" s="5">
        <v>12417.3</v>
      </c>
      <c r="W1261" s="58">
        <f t="shared" si="58"/>
        <v>6742.2802266704848</v>
      </c>
    </row>
    <row r="1262" spans="1:23">
      <c r="A1262" s="3" t="s">
        <v>17</v>
      </c>
      <c r="B1262" s="3" t="s">
        <v>18</v>
      </c>
      <c r="C1262" s="3" t="s">
        <v>19</v>
      </c>
      <c r="D1262" s="3" t="s">
        <v>29</v>
      </c>
      <c r="E1262" s="3" t="s">
        <v>21</v>
      </c>
      <c r="F1262" s="70" t="s">
        <v>487</v>
      </c>
      <c r="G1262" s="3" t="s">
        <v>30</v>
      </c>
      <c r="H1262" s="58" t="str">
        <f t="shared" si="59"/>
        <v>390</v>
      </c>
      <c r="I1262" s="59">
        <f>_xlfn.XLOOKUP(H1262,'A6.2-Rate Base RCND Plant'!C:C,'A6.2-Rate Base RCND Plant'!F:F,"ERROR")</f>
        <v>0.24904501540006124</v>
      </c>
      <c r="J1262" s="3" t="s">
        <v>23</v>
      </c>
      <c r="K1262" s="3" t="s">
        <v>42</v>
      </c>
      <c r="L1262" s="3" t="s">
        <v>43</v>
      </c>
      <c r="M1262" s="4">
        <v>1968</v>
      </c>
      <c r="N1262" s="5">
        <v>292.82</v>
      </c>
      <c r="O1262" s="5"/>
      <c r="P1262" s="5">
        <v>292.82</v>
      </c>
      <c r="Q1262" s="58">
        <f t="shared" si="57"/>
        <v>0</v>
      </c>
      <c r="R1262" s="3" t="s">
        <v>33</v>
      </c>
      <c r="S1262" s="4">
        <v>675</v>
      </c>
      <c r="T1262" s="4">
        <v>69</v>
      </c>
      <c r="U1262" s="4">
        <v>9.7799999999999994</v>
      </c>
      <c r="V1262" s="5">
        <v>2864.54</v>
      </c>
      <c r="W1262" s="58">
        <f t="shared" si="58"/>
        <v>713.39940841409145</v>
      </c>
    </row>
    <row r="1263" spans="1:23">
      <c r="A1263" s="3" t="s">
        <v>17</v>
      </c>
      <c r="B1263" s="3" t="s">
        <v>18</v>
      </c>
      <c r="C1263" s="3" t="s">
        <v>19</v>
      </c>
      <c r="D1263" s="3" t="s">
        <v>29</v>
      </c>
      <c r="E1263" s="3" t="s">
        <v>21</v>
      </c>
      <c r="F1263" s="70" t="s">
        <v>487</v>
      </c>
      <c r="G1263" s="3" t="s">
        <v>30</v>
      </c>
      <c r="H1263" s="58" t="str">
        <f t="shared" si="59"/>
        <v>390</v>
      </c>
      <c r="I1263" s="59">
        <f>_xlfn.XLOOKUP(H1263,'A6.2-Rate Base RCND Plant'!C:C,'A6.2-Rate Base RCND Plant'!F:F,"ERROR")</f>
        <v>0.24904501540006124</v>
      </c>
      <c r="J1263" s="3" t="s">
        <v>23</v>
      </c>
      <c r="K1263" s="3" t="s">
        <v>37</v>
      </c>
      <c r="L1263" s="3" t="s">
        <v>38</v>
      </c>
      <c r="M1263" s="4">
        <v>2007</v>
      </c>
      <c r="N1263" s="5">
        <v>1397.8</v>
      </c>
      <c r="O1263" s="5"/>
      <c r="P1263" s="5">
        <v>1397.8</v>
      </c>
      <c r="Q1263" s="58">
        <f t="shared" si="57"/>
        <v>0</v>
      </c>
      <c r="R1263" s="3" t="s">
        <v>33</v>
      </c>
      <c r="S1263" s="4">
        <v>675</v>
      </c>
      <c r="T1263" s="4">
        <v>415.96066580000002</v>
      </c>
      <c r="U1263" s="4">
        <v>1.62</v>
      </c>
      <c r="V1263" s="5">
        <v>2268.2800000000002</v>
      </c>
      <c r="W1263" s="58">
        <f t="shared" si="58"/>
        <v>564.90382753165102</v>
      </c>
    </row>
    <row r="1264" spans="1:23">
      <c r="A1264" s="3" t="s">
        <v>17</v>
      </c>
      <c r="B1264" s="3" t="s">
        <v>18</v>
      </c>
      <c r="C1264" s="3" t="s">
        <v>19</v>
      </c>
      <c r="D1264" s="3" t="s">
        <v>29</v>
      </c>
      <c r="E1264" s="3" t="s">
        <v>21</v>
      </c>
      <c r="F1264" s="70" t="s">
        <v>487</v>
      </c>
      <c r="G1264" s="3" t="s">
        <v>60</v>
      </c>
      <c r="H1264" s="58" t="str">
        <f t="shared" si="59"/>
        <v>394</v>
      </c>
      <c r="I1264" s="59">
        <f>_xlfn.XLOOKUP(H1264,'A6.2-Rate Base RCND Plant'!C:C,'A6.2-Rate Base RCND Plant'!F:F,"ERROR")</f>
        <v>0.34726061264282393</v>
      </c>
      <c r="J1264" s="3" t="s">
        <v>23</v>
      </c>
      <c r="K1264" s="3" t="s">
        <v>73</v>
      </c>
      <c r="L1264" s="3" t="s">
        <v>74</v>
      </c>
      <c r="M1264" s="4">
        <v>2007</v>
      </c>
      <c r="N1264" s="5">
        <v>4469.76</v>
      </c>
      <c r="O1264" s="5"/>
      <c r="P1264" s="5">
        <v>3387.7</v>
      </c>
      <c r="Q1264" s="58">
        <f t="shared" si="57"/>
        <v>1082.0600000000004</v>
      </c>
      <c r="R1264" s="3" t="s">
        <v>36</v>
      </c>
      <c r="S1264" s="4">
        <v>1</v>
      </c>
      <c r="T1264" s="4">
        <v>1</v>
      </c>
      <c r="U1264" s="4">
        <v>1</v>
      </c>
      <c r="V1264" s="5">
        <v>4469.76</v>
      </c>
      <c r="W1264" s="58">
        <f t="shared" si="58"/>
        <v>1552.1715959663888</v>
      </c>
    </row>
    <row r="1265" spans="1:23">
      <c r="A1265" s="3" t="s">
        <v>17</v>
      </c>
      <c r="B1265" s="3" t="s">
        <v>18</v>
      </c>
      <c r="C1265" s="3" t="s">
        <v>19</v>
      </c>
      <c r="D1265" s="3" t="s">
        <v>29</v>
      </c>
      <c r="E1265" s="3" t="s">
        <v>21</v>
      </c>
      <c r="F1265" s="70" t="s">
        <v>487</v>
      </c>
      <c r="G1265" s="3" t="s">
        <v>70</v>
      </c>
      <c r="H1265" s="58" t="str">
        <f t="shared" si="59"/>
        <v>391</v>
      </c>
      <c r="I1265" s="59">
        <f>_xlfn.XLOOKUP(H1265,'A6.2-Rate Base RCND Plant'!C:C,'A6.2-Rate Base RCND Plant'!F:F,"ERROR")</f>
        <v>0.55164661503469203</v>
      </c>
      <c r="J1265" s="3" t="s">
        <v>71</v>
      </c>
      <c r="K1265" s="3" t="s">
        <v>42</v>
      </c>
      <c r="L1265" s="3" t="s">
        <v>43</v>
      </c>
      <c r="M1265" s="4">
        <v>2010</v>
      </c>
      <c r="N1265" s="5">
        <v>44421.87</v>
      </c>
      <c r="O1265" s="5"/>
      <c r="P1265" s="5">
        <v>44178.06</v>
      </c>
      <c r="Q1265" s="58">
        <f t="shared" si="57"/>
        <v>243.81000000000495</v>
      </c>
      <c r="R1265" s="3" t="s">
        <v>36</v>
      </c>
      <c r="S1265" s="4">
        <v>1</v>
      </c>
      <c r="T1265" s="4">
        <v>1</v>
      </c>
      <c r="U1265" s="4">
        <v>1</v>
      </c>
      <c r="V1265" s="5">
        <v>44421.87</v>
      </c>
      <c r="W1265" s="58">
        <f t="shared" si="58"/>
        <v>24505.174219011136</v>
      </c>
    </row>
    <row r="1266" spans="1:23">
      <c r="A1266" s="3" t="s">
        <v>17</v>
      </c>
      <c r="B1266" s="3" t="s">
        <v>18</v>
      </c>
      <c r="C1266" s="3" t="s">
        <v>19</v>
      </c>
      <c r="D1266" s="3" t="s">
        <v>29</v>
      </c>
      <c r="E1266" s="3" t="s">
        <v>21</v>
      </c>
      <c r="F1266" s="70" t="s">
        <v>487</v>
      </c>
      <c r="G1266" s="3" t="s">
        <v>60</v>
      </c>
      <c r="H1266" s="58" t="str">
        <f t="shared" si="59"/>
        <v>394</v>
      </c>
      <c r="I1266" s="59">
        <f>_xlfn.XLOOKUP(H1266,'A6.2-Rate Base RCND Plant'!C:C,'A6.2-Rate Base RCND Plant'!F:F,"ERROR")</f>
        <v>0.34726061264282393</v>
      </c>
      <c r="J1266" s="3" t="s">
        <v>23</v>
      </c>
      <c r="K1266" s="3" t="s">
        <v>68</v>
      </c>
      <c r="L1266" s="3" t="s">
        <v>69</v>
      </c>
      <c r="M1266" s="4">
        <v>2006</v>
      </c>
      <c r="N1266" s="5">
        <v>14051.68</v>
      </c>
      <c r="O1266" s="5"/>
      <c r="P1266" s="5">
        <v>11017.83</v>
      </c>
      <c r="Q1266" s="58">
        <f t="shared" si="57"/>
        <v>3033.8500000000004</v>
      </c>
      <c r="R1266" s="3" t="s">
        <v>36</v>
      </c>
      <c r="S1266" s="4">
        <v>1</v>
      </c>
      <c r="T1266" s="4">
        <v>1</v>
      </c>
      <c r="U1266" s="4">
        <v>1</v>
      </c>
      <c r="V1266" s="5">
        <v>14051.68</v>
      </c>
      <c r="W1266" s="58">
        <f t="shared" si="58"/>
        <v>4879.5950054609166</v>
      </c>
    </row>
    <row r="1267" spans="1:23">
      <c r="A1267" s="3" t="s">
        <v>17</v>
      </c>
      <c r="B1267" s="3" t="s">
        <v>18</v>
      </c>
      <c r="C1267" s="3" t="s">
        <v>19</v>
      </c>
      <c r="D1267" s="3" t="s">
        <v>29</v>
      </c>
      <c r="E1267" s="3" t="s">
        <v>21</v>
      </c>
      <c r="F1267" s="70" t="s">
        <v>487</v>
      </c>
      <c r="G1267" s="3" t="s">
        <v>70</v>
      </c>
      <c r="H1267" s="58" t="str">
        <f t="shared" si="59"/>
        <v>391</v>
      </c>
      <c r="I1267" s="59">
        <f>_xlfn.XLOOKUP(H1267,'A6.2-Rate Base RCND Plant'!C:C,'A6.2-Rate Base RCND Plant'!F:F,"ERROR")</f>
        <v>0.55164661503469203</v>
      </c>
      <c r="J1267" s="3" t="s">
        <v>71</v>
      </c>
      <c r="K1267" s="3" t="s">
        <v>31</v>
      </c>
      <c r="L1267" s="3" t="s">
        <v>32</v>
      </c>
      <c r="M1267" s="4">
        <v>2016</v>
      </c>
      <c r="N1267" s="5">
        <v>4061.66</v>
      </c>
      <c r="O1267" s="5"/>
      <c r="P1267" s="5">
        <v>2484.98</v>
      </c>
      <c r="Q1267" s="58">
        <f t="shared" si="57"/>
        <v>1576.6799999999998</v>
      </c>
      <c r="R1267" s="3" t="s">
        <v>36</v>
      </c>
      <c r="S1267" s="4">
        <v>1</v>
      </c>
      <c r="T1267" s="4">
        <v>1</v>
      </c>
      <c r="U1267" s="4">
        <v>1</v>
      </c>
      <c r="V1267" s="5">
        <v>4061.66</v>
      </c>
      <c r="W1267" s="58">
        <f t="shared" si="58"/>
        <v>2240.6009904218072</v>
      </c>
    </row>
    <row r="1268" spans="1:23">
      <c r="A1268" s="3" t="s">
        <v>17</v>
      </c>
      <c r="B1268" s="3" t="s">
        <v>18</v>
      </c>
      <c r="C1268" s="3" t="s">
        <v>19</v>
      </c>
      <c r="D1268" s="3" t="s">
        <v>29</v>
      </c>
      <c r="E1268" s="3" t="s">
        <v>21</v>
      </c>
      <c r="F1268" s="70" t="s">
        <v>487</v>
      </c>
      <c r="G1268" s="3" t="s">
        <v>60</v>
      </c>
      <c r="H1268" s="58" t="str">
        <f t="shared" si="59"/>
        <v>394</v>
      </c>
      <c r="I1268" s="59">
        <f>_xlfn.XLOOKUP(H1268,'A6.2-Rate Base RCND Plant'!C:C,'A6.2-Rate Base RCND Plant'!F:F,"ERROR")</f>
        <v>0.34726061264282393</v>
      </c>
      <c r="J1268" s="3" t="s">
        <v>23</v>
      </c>
      <c r="K1268" s="3" t="s">
        <v>58</v>
      </c>
      <c r="L1268" s="3" t="s">
        <v>59</v>
      </c>
      <c r="M1268" s="4">
        <v>2010</v>
      </c>
      <c r="N1268" s="5">
        <v>7491.7</v>
      </c>
      <c r="O1268" s="5"/>
      <c r="P1268" s="5">
        <v>4655.1499999999996</v>
      </c>
      <c r="Q1268" s="58">
        <f t="shared" si="57"/>
        <v>2836.55</v>
      </c>
      <c r="R1268" s="3" t="s">
        <v>36</v>
      </c>
      <c r="S1268" s="4">
        <v>1</v>
      </c>
      <c r="T1268" s="4">
        <v>1</v>
      </c>
      <c r="U1268" s="4">
        <v>1</v>
      </c>
      <c r="V1268" s="5">
        <v>7491.7</v>
      </c>
      <c r="W1268" s="58">
        <f t="shared" si="58"/>
        <v>2601.572331736244</v>
      </c>
    </row>
    <row r="1269" spans="1:23">
      <c r="A1269" s="3" t="s">
        <v>17</v>
      </c>
      <c r="B1269" s="3" t="s">
        <v>18</v>
      </c>
      <c r="C1269" s="3" t="s">
        <v>19</v>
      </c>
      <c r="D1269" s="3" t="s">
        <v>29</v>
      </c>
      <c r="E1269" s="3" t="s">
        <v>21</v>
      </c>
      <c r="F1269" s="70" t="s">
        <v>487</v>
      </c>
      <c r="G1269" s="3" t="s">
        <v>60</v>
      </c>
      <c r="H1269" s="58" t="str">
        <f t="shared" si="59"/>
        <v>394</v>
      </c>
      <c r="I1269" s="59">
        <f>_xlfn.XLOOKUP(H1269,'A6.2-Rate Base RCND Plant'!C:C,'A6.2-Rate Base RCND Plant'!F:F,"ERROR")</f>
        <v>0.34726061264282393</v>
      </c>
      <c r="J1269" s="3" t="s">
        <v>23</v>
      </c>
      <c r="K1269" s="3" t="s">
        <v>49</v>
      </c>
      <c r="L1269" s="3" t="s">
        <v>50</v>
      </c>
      <c r="M1269" s="4">
        <v>2011</v>
      </c>
      <c r="N1269" s="5">
        <v>24345.06</v>
      </c>
      <c r="O1269" s="5"/>
      <c r="P1269" s="5">
        <v>13658.21</v>
      </c>
      <c r="Q1269" s="58">
        <f t="shared" si="57"/>
        <v>10686.850000000002</v>
      </c>
      <c r="R1269" s="3" t="s">
        <v>36</v>
      </c>
      <c r="S1269" s="4">
        <v>1</v>
      </c>
      <c r="T1269" s="4">
        <v>1</v>
      </c>
      <c r="U1269" s="4">
        <v>1</v>
      </c>
      <c r="V1269" s="5">
        <v>24345.06</v>
      </c>
      <c r="W1269" s="58">
        <f t="shared" si="58"/>
        <v>8454.0804504263069</v>
      </c>
    </row>
    <row r="1270" spans="1:23">
      <c r="A1270" s="3" t="s">
        <v>17</v>
      </c>
      <c r="B1270" s="3" t="s">
        <v>18</v>
      </c>
      <c r="C1270" s="3" t="s">
        <v>19</v>
      </c>
      <c r="D1270" s="3" t="s">
        <v>29</v>
      </c>
      <c r="E1270" s="3" t="s">
        <v>21</v>
      </c>
      <c r="F1270" s="70" t="s">
        <v>487</v>
      </c>
      <c r="G1270" s="3" t="s">
        <v>60</v>
      </c>
      <c r="H1270" s="58" t="str">
        <f t="shared" si="59"/>
        <v>394</v>
      </c>
      <c r="I1270" s="59">
        <f>_xlfn.XLOOKUP(H1270,'A6.2-Rate Base RCND Plant'!C:C,'A6.2-Rate Base RCND Plant'!F:F,"ERROR")</f>
        <v>0.34726061264282393</v>
      </c>
      <c r="J1270" s="3" t="s">
        <v>23</v>
      </c>
      <c r="K1270" s="3" t="s">
        <v>42</v>
      </c>
      <c r="L1270" s="3" t="s">
        <v>91</v>
      </c>
      <c r="M1270" s="4">
        <v>2008</v>
      </c>
      <c r="N1270" s="5">
        <v>13059.63</v>
      </c>
      <c r="O1270" s="5"/>
      <c r="P1270" s="5">
        <v>9220.16</v>
      </c>
      <c r="Q1270" s="58">
        <f t="shared" si="57"/>
        <v>3839.4699999999993</v>
      </c>
      <c r="R1270" s="3" t="s">
        <v>36</v>
      </c>
      <c r="S1270" s="4">
        <v>1</v>
      </c>
      <c r="T1270" s="4">
        <v>1</v>
      </c>
      <c r="U1270" s="4">
        <v>1</v>
      </c>
      <c r="V1270" s="5">
        <v>13059.63</v>
      </c>
      <c r="W1270" s="58">
        <f t="shared" si="58"/>
        <v>4535.0951146886027</v>
      </c>
    </row>
    <row r="1271" spans="1:23">
      <c r="A1271" s="3" t="s">
        <v>17</v>
      </c>
      <c r="B1271" s="3" t="s">
        <v>18</v>
      </c>
      <c r="C1271" s="3" t="s">
        <v>19</v>
      </c>
      <c r="D1271" s="3" t="s">
        <v>29</v>
      </c>
      <c r="E1271" s="3" t="s">
        <v>21</v>
      </c>
      <c r="F1271" s="70" t="s">
        <v>487</v>
      </c>
      <c r="G1271" s="3" t="s">
        <v>70</v>
      </c>
      <c r="H1271" s="58" t="str">
        <f t="shared" si="59"/>
        <v>391</v>
      </c>
      <c r="I1271" s="59">
        <f>_xlfn.XLOOKUP(H1271,'A6.2-Rate Base RCND Plant'!C:C,'A6.2-Rate Base RCND Plant'!F:F,"ERROR")</f>
        <v>0.55164661503469203</v>
      </c>
      <c r="J1271" s="3" t="s">
        <v>71</v>
      </c>
      <c r="K1271" s="3" t="s">
        <v>37</v>
      </c>
      <c r="L1271" s="3" t="s">
        <v>38</v>
      </c>
      <c r="M1271" s="4">
        <v>2017</v>
      </c>
      <c r="N1271" s="5">
        <v>5647.18</v>
      </c>
      <c r="O1271" s="5"/>
      <c r="P1271" s="5">
        <v>3313.13</v>
      </c>
      <c r="Q1271" s="58">
        <f t="shared" si="57"/>
        <v>2334.0500000000002</v>
      </c>
      <c r="R1271" s="3" t="s">
        <v>36</v>
      </c>
      <c r="S1271" s="4">
        <v>1</v>
      </c>
      <c r="T1271" s="4">
        <v>1</v>
      </c>
      <c r="U1271" s="4">
        <v>1</v>
      </c>
      <c r="V1271" s="5">
        <v>5647.18</v>
      </c>
      <c r="W1271" s="58">
        <f t="shared" si="58"/>
        <v>3115.2477314916123</v>
      </c>
    </row>
    <row r="1272" spans="1:23">
      <c r="A1272" s="3" t="s">
        <v>17</v>
      </c>
      <c r="B1272" s="3" t="s">
        <v>18</v>
      </c>
      <c r="C1272" s="3" t="s">
        <v>19</v>
      </c>
      <c r="D1272" s="3" t="s">
        <v>29</v>
      </c>
      <c r="E1272" s="3" t="s">
        <v>21</v>
      </c>
      <c r="F1272" s="70" t="s">
        <v>487</v>
      </c>
      <c r="G1272" s="3" t="s">
        <v>60</v>
      </c>
      <c r="H1272" s="58" t="str">
        <f t="shared" si="59"/>
        <v>394</v>
      </c>
      <c r="I1272" s="59">
        <f>_xlfn.XLOOKUP(H1272,'A6.2-Rate Base RCND Plant'!C:C,'A6.2-Rate Base RCND Plant'!F:F,"ERROR")</f>
        <v>0.34726061264282393</v>
      </c>
      <c r="J1272" s="3" t="s">
        <v>23</v>
      </c>
      <c r="K1272" s="3" t="s">
        <v>89</v>
      </c>
      <c r="L1272" s="3" t="s">
        <v>90</v>
      </c>
      <c r="M1272" s="4">
        <v>2017</v>
      </c>
      <c r="N1272" s="5">
        <v>455.9</v>
      </c>
      <c r="O1272" s="5"/>
      <c r="P1272" s="5">
        <v>114.7</v>
      </c>
      <c r="Q1272" s="58">
        <f t="shared" si="57"/>
        <v>341.2</v>
      </c>
      <c r="R1272" s="3" t="s">
        <v>36</v>
      </c>
      <c r="S1272" s="4">
        <v>1</v>
      </c>
      <c r="T1272" s="4">
        <v>1</v>
      </c>
      <c r="U1272" s="4">
        <v>1</v>
      </c>
      <c r="V1272" s="5">
        <v>455.9</v>
      </c>
      <c r="W1272" s="58">
        <f t="shared" si="58"/>
        <v>158.31611330386343</v>
      </c>
    </row>
    <row r="1273" spans="1:23">
      <c r="A1273" s="3" t="s">
        <v>17</v>
      </c>
      <c r="B1273" s="3" t="s">
        <v>18</v>
      </c>
      <c r="C1273" s="3" t="s">
        <v>19</v>
      </c>
      <c r="D1273" s="3" t="s">
        <v>29</v>
      </c>
      <c r="E1273" s="3" t="s">
        <v>21</v>
      </c>
      <c r="F1273" s="70" t="s">
        <v>487</v>
      </c>
      <c r="G1273" s="3" t="s">
        <v>41</v>
      </c>
      <c r="H1273" s="58" t="str">
        <f t="shared" si="59"/>
        <v>397</v>
      </c>
      <c r="I1273" s="59">
        <f>_xlfn.XLOOKUP(H1273,'A6.2-Rate Base RCND Plant'!C:C,'A6.2-Rate Base RCND Plant'!F:F,"ERROR")</f>
        <v>0.45288665983949944</v>
      </c>
      <c r="J1273" s="3" t="s">
        <v>23</v>
      </c>
      <c r="K1273" s="3" t="s">
        <v>42</v>
      </c>
      <c r="L1273" s="3" t="s">
        <v>43</v>
      </c>
      <c r="M1273" s="4">
        <v>2018</v>
      </c>
      <c r="N1273" s="5">
        <v>80683.289999999994</v>
      </c>
      <c r="O1273" s="5"/>
      <c r="P1273" s="5">
        <v>46938.89</v>
      </c>
      <c r="Q1273" s="58">
        <f t="shared" si="57"/>
        <v>33744.399999999994</v>
      </c>
      <c r="R1273" s="3" t="s">
        <v>36</v>
      </c>
      <c r="S1273" s="4">
        <v>1</v>
      </c>
      <c r="T1273" s="4">
        <v>1</v>
      </c>
      <c r="U1273" s="4">
        <v>1</v>
      </c>
      <c r="V1273" s="5">
        <v>80683.289999999994</v>
      </c>
      <c r="W1273" s="58">
        <f t="shared" si="58"/>
        <v>36540.385712961681</v>
      </c>
    </row>
    <row r="1274" spans="1:23">
      <c r="A1274" s="3" t="s">
        <v>17</v>
      </c>
      <c r="B1274" s="3" t="s">
        <v>18</v>
      </c>
      <c r="C1274" s="3" t="s">
        <v>19</v>
      </c>
      <c r="D1274" s="3" t="s">
        <v>20</v>
      </c>
      <c r="E1274" s="3" t="s">
        <v>21</v>
      </c>
      <c r="F1274" s="70" t="s">
        <v>487</v>
      </c>
      <c r="G1274" s="3" t="s">
        <v>63</v>
      </c>
      <c r="H1274" s="58" t="str">
        <f t="shared" si="59"/>
        <v>383</v>
      </c>
      <c r="I1274" s="59">
        <f>_xlfn.XLOOKUP(H1274,'A6.2-Rate Base RCND Plant'!C:C,'A6.2-Rate Base RCND Plant'!F:F,"ERROR")</f>
        <v>0.50413956378429226</v>
      </c>
      <c r="J1274" s="3" t="s">
        <v>23</v>
      </c>
      <c r="K1274" s="3" t="s">
        <v>24</v>
      </c>
      <c r="L1274" s="3" t="s">
        <v>25</v>
      </c>
      <c r="M1274" s="4">
        <v>2018</v>
      </c>
      <c r="N1274" s="5">
        <v>163323.07999999999</v>
      </c>
      <c r="O1274" s="5"/>
      <c r="P1274" s="5">
        <v>36894.14</v>
      </c>
      <c r="Q1274" s="58">
        <f t="shared" si="57"/>
        <v>126428.93999999999</v>
      </c>
      <c r="R1274" s="3" t="s">
        <v>64</v>
      </c>
      <c r="S1274" s="4">
        <v>954</v>
      </c>
      <c r="T1274" s="4">
        <v>533</v>
      </c>
      <c r="U1274" s="4">
        <v>1.79</v>
      </c>
      <c r="V1274" s="5">
        <v>292326.86</v>
      </c>
      <c r="W1274" s="58">
        <f t="shared" si="58"/>
        <v>147373.53568283186</v>
      </c>
    </row>
    <row r="1275" spans="1:23">
      <c r="A1275" s="3" t="s">
        <v>17</v>
      </c>
      <c r="B1275" s="3" t="s">
        <v>18</v>
      </c>
      <c r="C1275" s="3" t="s">
        <v>19</v>
      </c>
      <c r="D1275" s="3" t="s">
        <v>29</v>
      </c>
      <c r="E1275" s="3" t="s">
        <v>21</v>
      </c>
      <c r="F1275" s="70" t="s">
        <v>487</v>
      </c>
      <c r="G1275" s="3" t="s">
        <v>60</v>
      </c>
      <c r="H1275" s="58" t="str">
        <f t="shared" si="59"/>
        <v>394</v>
      </c>
      <c r="I1275" s="59">
        <f>_xlfn.XLOOKUP(H1275,'A6.2-Rate Base RCND Plant'!C:C,'A6.2-Rate Base RCND Plant'!F:F,"ERROR")</f>
        <v>0.34726061264282393</v>
      </c>
      <c r="J1275" s="3" t="s">
        <v>23</v>
      </c>
      <c r="K1275" s="3" t="s">
        <v>42</v>
      </c>
      <c r="L1275" s="3" t="s">
        <v>83</v>
      </c>
      <c r="M1275" s="4">
        <v>2018</v>
      </c>
      <c r="N1275" s="5">
        <v>28358.51</v>
      </c>
      <c r="O1275" s="5"/>
      <c r="P1275" s="5">
        <v>7212.92</v>
      </c>
      <c r="Q1275" s="58">
        <f t="shared" si="57"/>
        <v>21145.589999999997</v>
      </c>
      <c r="R1275" s="3" t="s">
        <v>36</v>
      </c>
      <c r="S1275" s="4">
        <v>1</v>
      </c>
      <c r="T1275" s="4">
        <v>1</v>
      </c>
      <c r="U1275" s="4">
        <v>1</v>
      </c>
      <c r="V1275" s="5">
        <v>28358.51</v>
      </c>
      <c r="W1275" s="58">
        <f t="shared" si="58"/>
        <v>9847.7935562376479</v>
      </c>
    </row>
    <row r="1276" spans="1:23">
      <c r="A1276" s="3" t="s">
        <v>17</v>
      </c>
      <c r="B1276" s="3" t="s">
        <v>18</v>
      </c>
      <c r="C1276" s="3" t="s">
        <v>19</v>
      </c>
      <c r="D1276" s="3" t="s">
        <v>29</v>
      </c>
      <c r="E1276" s="3" t="s">
        <v>21</v>
      </c>
      <c r="F1276" s="70" t="s">
        <v>487</v>
      </c>
      <c r="G1276" s="3" t="s">
        <v>34</v>
      </c>
      <c r="H1276" s="58" t="str">
        <f t="shared" si="59"/>
        <v>392</v>
      </c>
      <c r="I1276" s="59">
        <f>_xlfn.XLOOKUP(H1276,'A6.2-Rate Base RCND Plant'!C:C,'A6.2-Rate Base RCND Plant'!F:F,"ERROR")</f>
        <v>0.43183290679129122</v>
      </c>
      <c r="J1276" s="3" t="s">
        <v>54</v>
      </c>
      <c r="K1276" s="3" t="s">
        <v>24</v>
      </c>
      <c r="L1276" s="3" t="s">
        <v>25</v>
      </c>
      <c r="M1276" s="4">
        <v>2017</v>
      </c>
      <c r="N1276" s="5">
        <v>32514.77</v>
      </c>
      <c r="O1276" s="5"/>
      <c r="P1276" s="5">
        <v>32514.77</v>
      </c>
      <c r="Q1276" s="58">
        <f t="shared" si="57"/>
        <v>0</v>
      </c>
      <c r="R1276" s="3" t="s">
        <v>36</v>
      </c>
      <c r="S1276" s="4">
        <v>1</v>
      </c>
      <c r="T1276" s="4">
        <v>1</v>
      </c>
      <c r="U1276" s="4">
        <v>1</v>
      </c>
      <c r="V1276" s="5">
        <v>32514.77</v>
      </c>
      <c r="W1276" s="58">
        <f t="shared" si="58"/>
        <v>14040.947642750272</v>
      </c>
    </row>
    <row r="1277" spans="1:23">
      <c r="A1277" s="3" t="s">
        <v>17</v>
      </c>
      <c r="B1277" s="3" t="s">
        <v>18</v>
      </c>
      <c r="C1277" s="3" t="s">
        <v>19</v>
      </c>
      <c r="D1277" s="3" t="s">
        <v>29</v>
      </c>
      <c r="E1277" s="3" t="s">
        <v>21</v>
      </c>
      <c r="F1277" s="70" t="s">
        <v>487</v>
      </c>
      <c r="G1277" s="3" t="s">
        <v>34</v>
      </c>
      <c r="H1277" s="58" t="str">
        <f t="shared" si="59"/>
        <v>392</v>
      </c>
      <c r="I1277" s="59">
        <f>_xlfn.XLOOKUP(H1277,'A6.2-Rate Base RCND Plant'!C:C,'A6.2-Rate Base RCND Plant'!F:F,"ERROR")</f>
        <v>0.43183290679129122</v>
      </c>
      <c r="J1277" s="3" t="s">
        <v>72</v>
      </c>
      <c r="K1277" s="3" t="s">
        <v>24</v>
      </c>
      <c r="L1277" s="3" t="s">
        <v>25</v>
      </c>
      <c r="M1277" s="4">
        <v>2018</v>
      </c>
      <c r="N1277" s="5">
        <v>138284.92000000001</v>
      </c>
      <c r="O1277" s="5"/>
      <c r="P1277" s="5">
        <v>55911.94</v>
      </c>
      <c r="Q1277" s="58">
        <f t="shared" si="57"/>
        <v>82372.98000000001</v>
      </c>
      <c r="R1277" s="3" t="s">
        <v>36</v>
      </c>
      <c r="S1277" s="4">
        <v>1</v>
      </c>
      <c r="T1277" s="4">
        <v>1</v>
      </c>
      <c r="U1277" s="4">
        <v>1</v>
      </c>
      <c r="V1277" s="5">
        <v>138284.92000000001</v>
      </c>
      <c r="W1277" s="58">
        <f t="shared" si="58"/>
        <v>59715.978969001168</v>
      </c>
    </row>
    <row r="1278" spans="1:23">
      <c r="A1278" s="3" t="s">
        <v>17</v>
      </c>
      <c r="B1278" s="3" t="s">
        <v>18</v>
      </c>
      <c r="C1278" s="3" t="s">
        <v>19</v>
      </c>
      <c r="D1278" s="3" t="s">
        <v>29</v>
      </c>
      <c r="E1278" s="3" t="s">
        <v>21</v>
      </c>
      <c r="F1278" s="70" t="s">
        <v>487</v>
      </c>
      <c r="G1278" s="3" t="s">
        <v>60</v>
      </c>
      <c r="H1278" s="58" t="str">
        <f t="shared" si="59"/>
        <v>394</v>
      </c>
      <c r="I1278" s="59">
        <f>_xlfn.XLOOKUP(H1278,'A6.2-Rate Base RCND Plant'!C:C,'A6.2-Rate Base RCND Plant'!F:F,"ERROR")</f>
        <v>0.34726061264282393</v>
      </c>
      <c r="J1278" s="3" t="s">
        <v>23</v>
      </c>
      <c r="K1278" s="3" t="s">
        <v>89</v>
      </c>
      <c r="L1278" s="3" t="s">
        <v>90</v>
      </c>
      <c r="M1278" s="4">
        <v>2018</v>
      </c>
      <c r="N1278" s="5">
        <v>6879.34</v>
      </c>
      <c r="O1278" s="5"/>
      <c r="P1278" s="5">
        <v>1574.07</v>
      </c>
      <c r="Q1278" s="58">
        <f t="shared" si="57"/>
        <v>5305.27</v>
      </c>
      <c r="R1278" s="3" t="s">
        <v>36</v>
      </c>
      <c r="S1278" s="4">
        <v>1</v>
      </c>
      <c r="T1278" s="4">
        <v>1</v>
      </c>
      <c r="U1278" s="4">
        <v>1</v>
      </c>
      <c r="V1278" s="5">
        <v>6879.34</v>
      </c>
      <c r="W1278" s="58">
        <f t="shared" si="58"/>
        <v>2388.9238229782845</v>
      </c>
    </row>
    <row r="1279" spans="1:23">
      <c r="A1279" s="3" t="s">
        <v>17</v>
      </c>
      <c r="B1279" s="3" t="s">
        <v>18</v>
      </c>
      <c r="C1279" s="3" t="s">
        <v>19</v>
      </c>
      <c r="D1279" s="3" t="s">
        <v>29</v>
      </c>
      <c r="E1279" s="3" t="s">
        <v>21</v>
      </c>
      <c r="F1279" s="70" t="s">
        <v>487</v>
      </c>
      <c r="G1279" s="3" t="s">
        <v>60</v>
      </c>
      <c r="H1279" s="58" t="str">
        <f t="shared" si="59"/>
        <v>394</v>
      </c>
      <c r="I1279" s="59">
        <f>_xlfn.XLOOKUP(H1279,'A6.2-Rate Base RCND Plant'!C:C,'A6.2-Rate Base RCND Plant'!F:F,"ERROR")</f>
        <v>0.34726061264282393</v>
      </c>
      <c r="J1279" s="3" t="s">
        <v>23</v>
      </c>
      <c r="K1279" s="3" t="s">
        <v>37</v>
      </c>
      <c r="L1279" s="3" t="s">
        <v>38</v>
      </c>
      <c r="M1279" s="4">
        <v>2019</v>
      </c>
      <c r="N1279" s="5">
        <v>38829.910000000003</v>
      </c>
      <c r="O1279" s="5"/>
      <c r="P1279" s="5">
        <v>11161.98</v>
      </c>
      <c r="Q1279" s="58">
        <f t="shared" si="57"/>
        <v>27667.930000000004</v>
      </c>
      <c r="R1279" s="3" t="s">
        <v>36</v>
      </c>
      <c r="S1279" s="4">
        <v>1</v>
      </c>
      <c r="T1279" s="4">
        <v>1</v>
      </c>
      <c r="U1279" s="4">
        <v>1</v>
      </c>
      <c r="V1279" s="5">
        <v>38829.910000000003</v>
      </c>
      <c r="W1279" s="58">
        <f t="shared" si="58"/>
        <v>13484.098335465716</v>
      </c>
    </row>
    <row r="1280" spans="1:23">
      <c r="A1280" s="3" t="s">
        <v>17</v>
      </c>
      <c r="B1280" s="3" t="s">
        <v>18</v>
      </c>
      <c r="C1280" s="3" t="s">
        <v>19</v>
      </c>
      <c r="D1280" s="3" t="s">
        <v>29</v>
      </c>
      <c r="E1280" s="3" t="s">
        <v>21</v>
      </c>
      <c r="F1280" s="70" t="s">
        <v>487</v>
      </c>
      <c r="G1280" s="3" t="s">
        <v>30</v>
      </c>
      <c r="H1280" s="58" t="str">
        <f t="shared" si="59"/>
        <v>390</v>
      </c>
      <c r="I1280" s="59">
        <f>_xlfn.XLOOKUP(H1280,'A6.2-Rate Base RCND Plant'!C:C,'A6.2-Rate Base RCND Plant'!F:F,"ERROR")</f>
        <v>0.24904501540006124</v>
      </c>
      <c r="J1280" s="3" t="s">
        <v>23</v>
      </c>
      <c r="K1280" s="3" t="s">
        <v>42</v>
      </c>
      <c r="L1280" s="3" t="s">
        <v>91</v>
      </c>
      <c r="M1280" s="4">
        <v>2018</v>
      </c>
      <c r="N1280" s="5">
        <v>2417.1799999999998</v>
      </c>
      <c r="O1280" s="5"/>
      <c r="P1280" s="5">
        <v>405.47</v>
      </c>
      <c r="Q1280" s="58">
        <f t="shared" si="57"/>
        <v>2011.7099999999998</v>
      </c>
      <c r="R1280" s="3" t="s">
        <v>33</v>
      </c>
      <c r="S1280" s="4">
        <v>675</v>
      </c>
      <c r="T1280" s="4">
        <v>510</v>
      </c>
      <c r="U1280" s="4">
        <v>1.32</v>
      </c>
      <c r="V1280" s="5">
        <v>3199.21</v>
      </c>
      <c r="W1280" s="58">
        <f t="shared" si="58"/>
        <v>796.74730371802991</v>
      </c>
    </row>
    <row r="1281" spans="1:23">
      <c r="A1281" s="3" t="s">
        <v>17</v>
      </c>
      <c r="B1281" s="3" t="s">
        <v>18</v>
      </c>
      <c r="C1281" s="3" t="s">
        <v>19</v>
      </c>
      <c r="D1281" s="3" t="s">
        <v>29</v>
      </c>
      <c r="E1281" s="3" t="s">
        <v>21</v>
      </c>
      <c r="F1281" s="70" t="s">
        <v>487</v>
      </c>
      <c r="G1281" s="3" t="s">
        <v>41</v>
      </c>
      <c r="H1281" s="58" t="str">
        <f t="shared" si="59"/>
        <v>397</v>
      </c>
      <c r="I1281" s="59">
        <f>_xlfn.XLOOKUP(H1281,'A6.2-Rate Base RCND Plant'!C:C,'A6.2-Rate Base RCND Plant'!F:F,"ERROR")</f>
        <v>0.45288665983949944</v>
      </c>
      <c r="J1281" s="3" t="s">
        <v>23</v>
      </c>
      <c r="K1281" s="3" t="s">
        <v>89</v>
      </c>
      <c r="L1281" s="3" t="s">
        <v>109</v>
      </c>
      <c r="M1281" s="4">
        <v>2019</v>
      </c>
      <c r="N1281" s="5">
        <v>1205</v>
      </c>
      <c r="O1281" s="5"/>
      <c r="P1281" s="5">
        <v>574.69000000000005</v>
      </c>
      <c r="Q1281" s="58">
        <f t="shared" si="57"/>
        <v>630.30999999999995</v>
      </c>
      <c r="R1281" s="3" t="s">
        <v>36</v>
      </c>
      <c r="S1281" s="4">
        <v>1</v>
      </c>
      <c r="T1281" s="4">
        <v>1</v>
      </c>
      <c r="U1281" s="4">
        <v>1</v>
      </c>
      <c r="V1281" s="5">
        <v>1205</v>
      </c>
      <c r="W1281" s="58">
        <f t="shared" si="58"/>
        <v>545.72842510659677</v>
      </c>
    </row>
    <row r="1282" spans="1:23">
      <c r="A1282" s="3" t="s">
        <v>17</v>
      </c>
      <c r="B1282" s="3" t="s">
        <v>18</v>
      </c>
      <c r="C1282" s="3" t="s">
        <v>19</v>
      </c>
      <c r="D1282" s="3" t="s">
        <v>29</v>
      </c>
      <c r="E1282" s="3" t="s">
        <v>21</v>
      </c>
      <c r="F1282" s="70" t="s">
        <v>487</v>
      </c>
      <c r="G1282" s="3" t="s">
        <v>70</v>
      </c>
      <c r="H1282" s="58" t="str">
        <f t="shared" si="59"/>
        <v>391</v>
      </c>
      <c r="I1282" s="59">
        <f>_xlfn.XLOOKUP(H1282,'A6.2-Rate Base RCND Plant'!C:C,'A6.2-Rate Base RCND Plant'!F:F,"ERROR")</f>
        <v>0.55164661503469203</v>
      </c>
      <c r="J1282" s="3" t="s">
        <v>71</v>
      </c>
      <c r="K1282" s="3" t="s">
        <v>37</v>
      </c>
      <c r="L1282" s="3" t="s">
        <v>38</v>
      </c>
      <c r="M1282" s="4">
        <v>2019</v>
      </c>
      <c r="N1282" s="5">
        <v>18032.57</v>
      </c>
      <c r="O1282" s="5"/>
      <c r="P1282" s="5">
        <v>8009.39</v>
      </c>
      <c r="Q1282" s="58">
        <f t="shared" ref="Q1282:Q1319" si="60">N1282-P1282</f>
        <v>10023.18</v>
      </c>
      <c r="R1282" s="3" t="s">
        <v>36</v>
      </c>
      <c r="S1282" s="4">
        <v>1</v>
      </c>
      <c r="T1282" s="4">
        <v>1</v>
      </c>
      <c r="U1282" s="4">
        <v>1</v>
      </c>
      <c r="V1282" s="5">
        <v>18032.57</v>
      </c>
      <c r="W1282" s="58">
        <f t="shared" ref="W1282:W1319" si="61">I1282*V1282</f>
        <v>9947.6062008761364</v>
      </c>
    </row>
    <row r="1283" spans="1:23">
      <c r="A1283" s="3" t="s">
        <v>17</v>
      </c>
      <c r="B1283" s="3" t="s">
        <v>18</v>
      </c>
      <c r="C1283" s="3" t="s">
        <v>19</v>
      </c>
      <c r="D1283" s="3" t="s">
        <v>20</v>
      </c>
      <c r="E1283" s="3" t="s">
        <v>21</v>
      </c>
      <c r="F1283" s="70" t="s">
        <v>487</v>
      </c>
      <c r="G1283" s="3" t="s">
        <v>46</v>
      </c>
      <c r="H1283" s="58" t="str">
        <f t="shared" ref="H1283:H1319" si="62">MID(G1283,2,3)</f>
        <v>380</v>
      </c>
      <c r="I1283" s="59">
        <f>_xlfn.XLOOKUP(H1283,'A6.2-Rate Base RCND Plant'!C:C,'A6.2-Rate Base RCND Plant'!F:F,"ERROR")</f>
        <v>0.41926855566498139</v>
      </c>
      <c r="J1283" s="3" t="s">
        <v>23</v>
      </c>
      <c r="K1283" s="3" t="s">
        <v>24</v>
      </c>
      <c r="L1283" s="3" t="s">
        <v>25</v>
      </c>
      <c r="M1283" s="4">
        <v>2020</v>
      </c>
      <c r="N1283" s="5">
        <v>8108418.3600000003</v>
      </c>
      <c r="O1283" s="5"/>
      <c r="P1283" s="5">
        <v>1163102.8500000001</v>
      </c>
      <c r="Q1283" s="58">
        <f t="shared" si="60"/>
        <v>6945315.5099999998</v>
      </c>
      <c r="R1283" s="3" t="s">
        <v>47</v>
      </c>
      <c r="S1283" s="4">
        <v>1036</v>
      </c>
      <c r="T1283" s="4">
        <v>682</v>
      </c>
      <c r="U1283" s="4">
        <v>1.52</v>
      </c>
      <c r="V1283" s="5">
        <v>12317186.83</v>
      </c>
      <c r="W1283" s="58">
        <f t="shared" si="61"/>
        <v>5164209.1320698308</v>
      </c>
    </row>
    <row r="1284" spans="1:23">
      <c r="A1284" s="3" t="s">
        <v>17</v>
      </c>
      <c r="B1284" s="3" t="s">
        <v>18</v>
      </c>
      <c r="C1284" s="3" t="s">
        <v>19</v>
      </c>
      <c r="D1284" s="3" t="s">
        <v>20</v>
      </c>
      <c r="E1284" s="3" t="s">
        <v>21</v>
      </c>
      <c r="F1284" s="70" t="s">
        <v>487</v>
      </c>
      <c r="G1284" s="3" t="s">
        <v>51</v>
      </c>
      <c r="H1284" s="58" t="str">
        <f t="shared" si="62"/>
        <v>375</v>
      </c>
      <c r="I1284" s="59">
        <f>_xlfn.XLOOKUP(H1284,'A6.2-Rate Base RCND Plant'!C:C,'A6.2-Rate Base RCND Plant'!F:F,"ERROR")</f>
        <v>0.14703551036705884</v>
      </c>
      <c r="J1284" s="3" t="s">
        <v>23</v>
      </c>
      <c r="K1284" s="3" t="s">
        <v>24</v>
      </c>
      <c r="L1284" s="3" t="s">
        <v>25</v>
      </c>
      <c r="M1284" s="4">
        <v>2020</v>
      </c>
      <c r="N1284" s="5">
        <v>21167.11</v>
      </c>
      <c r="O1284" s="5"/>
      <c r="P1284" s="5">
        <v>2402.75</v>
      </c>
      <c r="Q1284" s="58">
        <f t="shared" si="60"/>
        <v>18764.36</v>
      </c>
      <c r="R1284" s="3" t="s">
        <v>52</v>
      </c>
      <c r="S1284" s="4">
        <v>673</v>
      </c>
      <c r="T1284" s="4">
        <v>496</v>
      </c>
      <c r="U1284" s="4">
        <v>1.36</v>
      </c>
      <c r="V1284" s="5">
        <v>28720.7</v>
      </c>
      <c r="W1284" s="58">
        <f t="shared" si="61"/>
        <v>4222.9627825991865</v>
      </c>
    </row>
    <row r="1285" spans="1:23">
      <c r="A1285" s="3" t="s">
        <v>17</v>
      </c>
      <c r="B1285" s="3" t="s">
        <v>18</v>
      </c>
      <c r="C1285" s="3" t="s">
        <v>19</v>
      </c>
      <c r="D1285" s="3" t="s">
        <v>29</v>
      </c>
      <c r="E1285" s="3" t="s">
        <v>21</v>
      </c>
      <c r="F1285" s="70" t="s">
        <v>487</v>
      </c>
      <c r="G1285" s="3" t="s">
        <v>34</v>
      </c>
      <c r="H1285" s="58" t="str">
        <f t="shared" si="62"/>
        <v>392</v>
      </c>
      <c r="I1285" s="59">
        <f>_xlfn.XLOOKUP(H1285,'A6.2-Rate Base RCND Plant'!C:C,'A6.2-Rate Base RCND Plant'!F:F,"ERROR")</f>
        <v>0.43183290679129122</v>
      </c>
      <c r="J1285" s="3" t="s">
        <v>54</v>
      </c>
      <c r="K1285" s="3" t="s">
        <v>24</v>
      </c>
      <c r="L1285" s="3" t="s">
        <v>25</v>
      </c>
      <c r="M1285" s="4">
        <v>2020</v>
      </c>
      <c r="N1285" s="5">
        <v>353016.03</v>
      </c>
      <c r="O1285" s="5"/>
      <c r="P1285" s="5">
        <v>353016.03</v>
      </c>
      <c r="Q1285" s="58">
        <f t="shared" si="60"/>
        <v>0</v>
      </c>
      <c r="R1285" s="3" t="s">
        <v>36</v>
      </c>
      <c r="S1285" s="4">
        <v>1</v>
      </c>
      <c r="T1285" s="4">
        <v>1</v>
      </c>
      <c r="U1285" s="4">
        <v>1</v>
      </c>
      <c r="V1285" s="5">
        <v>353016.03</v>
      </c>
      <c r="W1285" s="58">
        <f t="shared" si="61"/>
        <v>152443.93837882168</v>
      </c>
    </row>
    <row r="1286" spans="1:23">
      <c r="A1286" s="3" t="s">
        <v>17</v>
      </c>
      <c r="B1286" s="3" t="s">
        <v>18</v>
      </c>
      <c r="C1286" s="3" t="s">
        <v>19</v>
      </c>
      <c r="D1286" s="3" t="s">
        <v>20</v>
      </c>
      <c r="E1286" s="3" t="s">
        <v>21</v>
      </c>
      <c r="F1286" s="70" t="s">
        <v>487</v>
      </c>
      <c r="G1286" s="3" t="s">
        <v>63</v>
      </c>
      <c r="H1286" s="58" t="str">
        <f t="shared" si="62"/>
        <v>383</v>
      </c>
      <c r="I1286" s="59">
        <f>_xlfn.XLOOKUP(H1286,'A6.2-Rate Base RCND Plant'!C:C,'A6.2-Rate Base RCND Plant'!F:F,"ERROR")</f>
        <v>0.50413956378429226</v>
      </c>
      <c r="J1286" s="3" t="s">
        <v>23</v>
      </c>
      <c r="K1286" s="3" t="s">
        <v>24</v>
      </c>
      <c r="L1286" s="3" t="s">
        <v>25</v>
      </c>
      <c r="M1286" s="4">
        <v>2021</v>
      </c>
      <c r="N1286" s="5">
        <v>146132.54999999999</v>
      </c>
      <c r="O1286" s="5"/>
      <c r="P1286" s="5">
        <v>20616.53</v>
      </c>
      <c r="Q1286" s="58">
        <f t="shared" si="60"/>
        <v>125516.01999999999</v>
      </c>
      <c r="R1286" s="3" t="s">
        <v>64</v>
      </c>
      <c r="S1286" s="4">
        <v>954</v>
      </c>
      <c r="T1286" s="4">
        <v>549</v>
      </c>
      <c r="U1286" s="4">
        <v>1.74</v>
      </c>
      <c r="V1286" s="5">
        <v>253935.25</v>
      </c>
      <c r="W1286" s="58">
        <f t="shared" si="61"/>
        <v>128018.80616445519</v>
      </c>
    </row>
    <row r="1287" spans="1:23">
      <c r="A1287" s="3" t="s">
        <v>17</v>
      </c>
      <c r="B1287" s="3" t="s">
        <v>18</v>
      </c>
      <c r="C1287" s="3" t="s">
        <v>19</v>
      </c>
      <c r="D1287" s="3" t="s">
        <v>20</v>
      </c>
      <c r="E1287" s="3" t="s">
        <v>21</v>
      </c>
      <c r="F1287" s="70" t="s">
        <v>487</v>
      </c>
      <c r="G1287" s="3" t="s">
        <v>27</v>
      </c>
      <c r="H1287" s="58" t="str">
        <f t="shared" si="62"/>
        <v>381</v>
      </c>
      <c r="I1287" s="59">
        <f>_xlfn.XLOOKUP(H1287,'A6.2-Rate Base RCND Plant'!C:C,'A6.2-Rate Base RCND Plant'!F:F,"ERROR")</f>
        <v>0.1701755990530332</v>
      </c>
      <c r="J1287" s="3" t="s">
        <v>23</v>
      </c>
      <c r="K1287" s="3" t="s">
        <v>24</v>
      </c>
      <c r="L1287" s="3" t="s">
        <v>25</v>
      </c>
      <c r="M1287" s="4">
        <v>2021</v>
      </c>
      <c r="N1287" s="5">
        <v>891065.94</v>
      </c>
      <c r="O1287" s="5"/>
      <c r="P1287" s="5">
        <v>100166.03</v>
      </c>
      <c r="Q1287" s="58">
        <f t="shared" si="60"/>
        <v>790899.90999999992</v>
      </c>
      <c r="R1287" s="3" t="s">
        <v>28</v>
      </c>
      <c r="S1287" s="4">
        <v>352</v>
      </c>
      <c r="T1287" s="4">
        <v>469</v>
      </c>
      <c r="U1287" s="4">
        <v>0.75</v>
      </c>
      <c r="V1287" s="5">
        <v>668774.43999999994</v>
      </c>
      <c r="W1287" s="58">
        <f t="shared" si="61"/>
        <v>113809.0909583568</v>
      </c>
    </row>
    <row r="1288" spans="1:23">
      <c r="A1288" s="3" t="s">
        <v>17</v>
      </c>
      <c r="B1288" s="3" t="s">
        <v>18</v>
      </c>
      <c r="C1288" s="3" t="s">
        <v>19</v>
      </c>
      <c r="D1288" s="3" t="s">
        <v>20</v>
      </c>
      <c r="E1288" s="3" t="s">
        <v>21</v>
      </c>
      <c r="F1288" s="70" t="s">
        <v>487</v>
      </c>
      <c r="G1288" s="3" t="s">
        <v>44</v>
      </c>
      <c r="H1288" s="58" t="str">
        <f t="shared" si="62"/>
        <v>382</v>
      </c>
      <c r="I1288" s="59">
        <f>_xlfn.XLOOKUP(H1288,'A6.2-Rate Base RCND Plant'!C:C,'A6.2-Rate Base RCND Plant'!F:F,"ERROR")</f>
        <v>4.068947554640568E-2</v>
      </c>
      <c r="J1288" s="3" t="s">
        <v>23</v>
      </c>
      <c r="K1288" s="3" t="s">
        <v>24</v>
      </c>
      <c r="L1288" s="3" t="s">
        <v>25</v>
      </c>
      <c r="M1288" s="4">
        <v>2022</v>
      </c>
      <c r="N1288" s="5">
        <v>802894.79</v>
      </c>
      <c r="O1288" s="5"/>
      <c r="P1288" s="5">
        <v>28443.71</v>
      </c>
      <c r="Q1288" s="58">
        <f t="shared" si="60"/>
        <v>774451.08000000007</v>
      </c>
      <c r="R1288" s="3" t="s">
        <v>45</v>
      </c>
      <c r="S1288" s="4">
        <v>2076</v>
      </c>
      <c r="T1288" s="4">
        <v>1498</v>
      </c>
      <c r="U1288" s="4">
        <v>1.39</v>
      </c>
      <c r="V1288" s="5">
        <v>1112689.98</v>
      </c>
      <c r="W1288" s="58">
        <f t="shared" si="61"/>
        <v>45274.771731940622</v>
      </c>
    </row>
    <row r="1289" spans="1:23">
      <c r="A1289" s="3" t="s">
        <v>17</v>
      </c>
      <c r="B1289" s="3" t="s">
        <v>18</v>
      </c>
      <c r="C1289" s="3" t="s">
        <v>19</v>
      </c>
      <c r="D1289" s="3" t="s">
        <v>20</v>
      </c>
      <c r="E1289" s="3" t="s">
        <v>21</v>
      </c>
      <c r="F1289" s="70" t="s">
        <v>487</v>
      </c>
      <c r="G1289" s="3" t="s">
        <v>22</v>
      </c>
      <c r="H1289" s="58" t="str">
        <f t="shared" si="62"/>
        <v>384</v>
      </c>
      <c r="I1289" s="59">
        <f>_xlfn.XLOOKUP(H1289,'A6.2-Rate Base RCND Plant'!C:C,'A6.2-Rate Base RCND Plant'!F:F,"ERROR")</f>
        <v>0.35620879944303163</v>
      </c>
      <c r="J1289" s="3" t="s">
        <v>23</v>
      </c>
      <c r="K1289" s="3" t="s">
        <v>24</v>
      </c>
      <c r="L1289" s="3" t="s">
        <v>25</v>
      </c>
      <c r="M1289" s="4">
        <v>2022</v>
      </c>
      <c r="N1289" s="5">
        <v>203246.01</v>
      </c>
      <c r="O1289" s="5"/>
      <c r="P1289" s="5">
        <v>22644.47</v>
      </c>
      <c r="Q1289" s="58">
        <f t="shared" si="60"/>
        <v>180601.54</v>
      </c>
      <c r="R1289" s="3" t="s">
        <v>26</v>
      </c>
      <c r="S1289" s="4">
        <v>1947</v>
      </c>
      <c r="T1289" s="4">
        <v>1417</v>
      </c>
      <c r="U1289" s="4">
        <v>1.37</v>
      </c>
      <c r="V1289" s="5">
        <v>279266.03999999998</v>
      </c>
      <c r="W1289" s="58">
        <f t="shared" si="61"/>
        <v>99477.02083360964</v>
      </c>
    </row>
    <row r="1290" spans="1:23">
      <c r="A1290" s="3" t="s">
        <v>17</v>
      </c>
      <c r="B1290" s="3" t="s">
        <v>18</v>
      </c>
      <c r="C1290" s="3" t="s">
        <v>19</v>
      </c>
      <c r="D1290" s="3" t="s">
        <v>20</v>
      </c>
      <c r="E1290" s="3" t="s">
        <v>21</v>
      </c>
      <c r="F1290" s="70" t="s">
        <v>487</v>
      </c>
      <c r="G1290" s="3" t="s">
        <v>27</v>
      </c>
      <c r="H1290" s="58" t="str">
        <f t="shared" si="62"/>
        <v>381</v>
      </c>
      <c r="I1290" s="59">
        <f>_xlfn.XLOOKUP(H1290,'A6.2-Rate Base RCND Plant'!C:C,'A6.2-Rate Base RCND Plant'!F:F,"ERROR")</f>
        <v>0.1701755990530332</v>
      </c>
      <c r="J1290" s="3" t="s">
        <v>23</v>
      </c>
      <c r="K1290" s="3" t="s">
        <v>24</v>
      </c>
      <c r="L1290" s="3" t="s">
        <v>25</v>
      </c>
      <c r="M1290" s="4">
        <v>2022</v>
      </c>
      <c r="N1290" s="5">
        <v>932707</v>
      </c>
      <c r="O1290" s="5"/>
      <c r="P1290" s="5">
        <v>90497.56</v>
      </c>
      <c r="Q1290" s="58">
        <f t="shared" si="60"/>
        <v>842209.44</v>
      </c>
      <c r="R1290" s="3" t="s">
        <v>28</v>
      </c>
      <c r="S1290" s="4">
        <v>352</v>
      </c>
      <c r="T1290" s="4">
        <v>539</v>
      </c>
      <c r="U1290" s="4">
        <v>0.65</v>
      </c>
      <c r="V1290" s="5">
        <v>609114.78</v>
      </c>
      <c r="W1290" s="58">
        <f t="shared" si="61"/>
        <v>103656.47257855652</v>
      </c>
    </row>
    <row r="1291" spans="1:23">
      <c r="A1291" s="3" t="s">
        <v>17</v>
      </c>
      <c r="B1291" s="3" t="s">
        <v>18</v>
      </c>
      <c r="C1291" s="3" t="s">
        <v>19</v>
      </c>
      <c r="D1291" s="3" t="s">
        <v>29</v>
      </c>
      <c r="E1291" s="3" t="s">
        <v>21</v>
      </c>
      <c r="F1291" s="70" t="s">
        <v>487</v>
      </c>
      <c r="G1291" s="3" t="s">
        <v>60</v>
      </c>
      <c r="H1291" s="58" t="str">
        <f t="shared" si="62"/>
        <v>394</v>
      </c>
      <c r="I1291" s="59">
        <f>_xlfn.XLOOKUP(H1291,'A6.2-Rate Base RCND Plant'!C:C,'A6.2-Rate Base RCND Plant'!F:F,"ERROR")</f>
        <v>0.34726061264282393</v>
      </c>
      <c r="J1291" s="3" t="s">
        <v>23</v>
      </c>
      <c r="K1291" s="3" t="s">
        <v>42</v>
      </c>
      <c r="L1291" s="3" t="s">
        <v>83</v>
      </c>
      <c r="M1291" s="4">
        <v>2022</v>
      </c>
      <c r="N1291" s="5">
        <v>93213.55</v>
      </c>
      <c r="O1291" s="5"/>
      <c r="P1291" s="5">
        <v>13024.27</v>
      </c>
      <c r="Q1291" s="58">
        <f t="shared" si="60"/>
        <v>80189.279999999999</v>
      </c>
      <c r="R1291" s="3" t="s">
        <v>36</v>
      </c>
      <c r="S1291" s="4">
        <v>1</v>
      </c>
      <c r="T1291" s="4">
        <v>1</v>
      </c>
      <c r="U1291" s="4">
        <v>1</v>
      </c>
      <c r="V1291" s="5">
        <v>93213.55</v>
      </c>
      <c r="W1291" s="58">
        <f t="shared" si="61"/>
        <v>32369.3944796125</v>
      </c>
    </row>
    <row r="1292" spans="1:23">
      <c r="A1292" s="3" t="s">
        <v>17</v>
      </c>
      <c r="B1292" s="3" t="s">
        <v>18</v>
      </c>
      <c r="C1292" s="3" t="s">
        <v>19</v>
      </c>
      <c r="D1292" s="3" t="s">
        <v>29</v>
      </c>
      <c r="E1292" s="3" t="s">
        <v>21</v>
      </c>
      <c r="F1292" s="70" t="s">
        <v>487</v>
      </c>
      <c r="G1292" s="3" t="s">
        <v>34</v>
      </c>
      <c r="H1292" s="58" t="str">
        <f t="shared" si="62"/>
        <v>392</v>
      </c>
      <c r="I1292" s="59">
        <f>_xlfn.XLOOKUP(H1292,'A6.2-Rate Base RCND Plant'!C:C,'A6.2-Rate Base RCND Plant'!F:F,"ERROR")</f>
        <v>0.43183290679129122</v>
      </c>
      <c r="J1292" s="3" t="s">
        <v>72</v>
      </c>
      <c r="K1292" s="3" t="s">
        <v>24</v>
      </c>
      <c r="L1292" s="3" t="s">
        <v>25</v>
      </c>
      <c r="M1292" s="4">
        <v>2021</v>
      </c>
      <c r="N1292" s="5">
        <v>111848.17</v>
      </c>
      <c r="O1292" s="5"/>
      <c r="P1292" s="5">
        <v>29172.23</v>
      </c>
      <c r="Q1292" s="58">
        <f t="shared" si="60"/>
        <v>82675.94</v>
      </c>
      <c r="R1292" s="3" t="s">
        <v>36</v>
      </c>
      <c r="S1292" s="4">
        <v>1</v>
      </c>
      <c r="T1292" s="4">
        <v>1</v>
      </c>
      <c r="U1292" s="4">
        <v>1</v>
      </c>
      <c r="V1292" s="5">
        <v>111848.17</v>
      </c>
      <c r="W1292" s="58">
        <f t="shared" si="61"/>
        <v>48299.720370386494</v>
      </c>
    </row>
    <row r="1293" spans="1:23">
      <c r="A1293" s="3" t="s">
        <v>17</v>
      </c>
      <c r="B1293" s="3" t="s">
        <v>18</v>
      </c>
      <c r="C1293" s="3" t="s">
        <v>19</v>
      </c>
      <c r="D1293" s="3" t="s">
        <v>29</v>
      </c>
      <c r="E1293" s="3" t="s">
        <v>21</v>
      </c>
      <c r="F1293" s="70" t="s">
        <v>487</v>
      </c>
      <c r="G1293" s="3" t="s">
        <v>57</v>
      </c>
      <c r="H1293" s="58" t="str">
        <f t="shared" si="62"/>
        <v>396</v>
      </c>
      <c r="I1293" s="59">
        <f>_xlfn.XLOOKUP(H1293,'A6.2-Rate Base RCND Plant'!C:C,'A6.2-Rate Base RCND Plant'!F:F,"ERROR")</f>
        <v>0.54297473900690851</v>
      </c>
      <c r="J1293" s="3" t="s">
        <v>23</v>
      </c>
      <c r="K1293" s="3" t="s">
        <v>73</v>
      </c>
      <c r="L1293" s="3" t="s">
        <v>74</v>
      </c>
      <c r="M1293" s="4">
        <v>2022</v>
      </c>
      <c r="N1293" s="5">
        <v>34487.57</v>
      </c>
      <c r="O1293" s="5"/>
      <c r="P1293" s="5">
        <v>11542.12</v>
      </c>
      <c r="Q1293" s="58">
        <f t="shared" si="60"/>
        <v>22945.449999999997</v>
      </c>
      <c r="R1293" s="3" t="s">
        <v>36</v>
      </c>
      <c r="S1293" s="4">
        <v>1</v>
      </c>
      <c r="T1293" s="4">
        <v>1</v>
      </c>
      <c r="U1293" s="4">
        <v>1</v>
      </c>
      <c r="V1293" s="5">
        <v>34487.57</v>
      </c>
      <c r="W1293" s="58">
        <f t="shared" si="61"/>
        <v>18725.879319732489</v>
      </c>
    </row>
    <row r="1294" spans="1:23">
      <c r="A1294" s="3" t="s">
        <v>17</v>
      </c>
      <c r="B1294" s="3" t="s">
        <v>18</v>
      </c>
      <c r="C1294" s="3" t="s">
        <v>19</v>
      </c>
      <c r="D1294" s="3" t="s">
        <v>29</v>
      </c>
      <c r="E1294" s="3" t="s">
        <v>21</v>
      </c>
      <c r="F1294" s="70" t="s">
        <v>487</v>
      </c>
      <c r="G1294" s="3" t="s">
        <v>34</v>
      </c>
      <c r="H1294" s="58" t="str">
        <f t="shared" si="62"/>
        <v>392</v>
      </c>
      <c r="I1294" s="59">
        <f>_xlfn.XLOOKUP(H1294,'A6.2-Rate Base RCND Plant'!C:C,'A6.2-Rate Base RCND Plant'!F:F,"ERROR")</f>
        <v>0.43183290679129122</v>
      </c>
      <c r="J1294" s="3" t="s">
        <v>72</v>
      </c>
      <c r="K1294" s="3" t="s">
        <v>24</v>
      </c>
      <c r="L1294" s="3" t="s">
        <v>25</v>
      </c>
      <c r="M1294" s="4">
        <v>2022</v>
      </c>
      <c r="N1294" s="5">
        <v>70764.460000000006</v>
      </c>
      <c r="O1294" s="5"/>
      <c r="P1294" s="5">
        <v>15505.67</v>
      </c>
      <c r="Q1294" s="58">
        <f t="shared" si="60"/>
        <v>55258.790000000008</v>
      </c>
      <c r="R1294" s="3" t="s">
        <v>36</v>
      </c>
      <c r="S1294" s="4">
        <v>1</v>
      </c>
      <c r="T1294" s="4">
        <v>1</v>
      </c>
      <c r="U1294" s="4">
        <v>1</v>
      </c>
      <c r="V1294" s="5">
        <v>70764.460000000006</v>
      </c>
      <c r="W1294" s="58">
        <f t="shared" si="61"/>
        <v>30558.422459316058</v>
      </c>
    </row>
    <row r="1295" spans="1:23">
      <c r="A1295" s="3" t="s">
        <v>17</v>
      </c>
      <c r="B1295" s="3" t="s">
        <v>18</v>
      </c>
      <c r="C1295" s="3" t="s">
        <v>19</v>
      </c>
      <c r="D1295" s="3" t="s">
        <v>29</v>
      </c>
      <c r="E1295" s="3" t="s">
        <v>21</v>
      </c>
      <c r="F1295" s="70" t="s">
        <v>487</v>
      </c>
      <c r="G1295" s="3" t="s">
        <v>41</v>
      </c>
      <c r="H1295" s="58" t="str">
        <f t="shared" si="62"/>
        <v>397</v>
      </c>
      <c r="I1295" s="59">
        <f>_xlfn.XLOOKUP(H1295,'A6.2-Rate Base RCND Plant'!C:C,'A6.2-Rate Base RCND Plant'!F:F,"ERROR")</f>
        <v>0.45288665983949944</v>
      </c>
      <c r="J1295" s="3" t="s">
        <v>23</v>
      </c>
      <c r="K1295" s="3" t="s">
        <v>31</v>
      </c>
      <c r="L1295" s="3" t="s">
        <v>32</v>
      </c>
      <c r="M1295" s="4">
        <v>2023</v>
      </c>
      <c r="N1295" s="5">
        <v>114141.41</v>
      </c>
      <c r="O1295" s="5"/>
      <c r="P1295" s="5">
        <v>22362.98</v>
      </c>
      <c r="Q1295" s="58">
        <f t="shared" si="60"/>
        <v>91778.430000000008</v>
      </c>
      <c r="R1295" s="3" t="s">
        <v>36</v>
      </c>
      <c r="S1295" s="4">
        <v>1</v>
      </c>
      <c r="T1295" s="4">
        <v>1</v>
      </c>
      <c r="U1295" s="4">
        <v>1</v>
      </c>
      <c r="V1295" s="5">
        <v>114141.41</v>
      </c>
      <c r="W1295" s="58">
        <f t="shared" si="61"/>
        <v>51693.121924270839</v>
      </c>
    </row>
    <row r="1296" spans="1:23">
      <c r="A1296" s="3" t="s">
        <v>17</v>
      </c>
      <c r="B1296" s="3" t="s">
        <v>18</v>
      </c>
      <c r="C1296" s="3" t="s">
        <v>19</v>
      </c>
      <c r="D1296" s="3" t="s">
        <v>29</v>
      </c>
      <c r="E1296" s="3" t="s">
        <v>21</v>
      </c>
      <c r="F1296" s="70" t="s">
        <v>487</v>
      </c>
      <c r="G1296" s="3" t="s">
        <v>30</v>
      </c>
      <c r="H1296" s="58" t="str">
        <f t="shared" si="62"/>
        <v>390</v>
      </c>
      <c r="I1296" s="59">
        <f>_xlfn.XLOOKUP(H1296,'A6.2-Rate Base RCND Plant'!C:C,'A6.2-Rate Base RCND Plant'!F:F,"ERROR")</f>
        <v>0.24904501540006124</v>
      </c>
      <c r="J1296" s="3" t="s">
        <v>23</v>
      </c>
      <c r="K1296" s="3" t="s">
        <v>58</v>
      </c>
      <c r="L1296" s="3" t="s">
        <v>59</v>
      </c>
      <c r="M1296" s="4">
        <v>2023</v>
      </c>
      <c r="N1296" s="5">
        <v>2501.23</v>
      </c>
      <c r="O1296" s="5"/>
      <c r="P1296" s="5">
        <v>120.37</v>
      </c>
      <c r="Q1296" s="58">
        <f t="shared" si="60"/>
        <v>2380.86</v>
      </c>
      <c r="R1296" s="3" t="s">
        <v>33</v>
      </c>
      <c r="S1296" s="4">
        <v>675</v>
      </c>
      <c r="T1296" s="4">
        <v>675</v>
      </c>
      <c r="U1296" s="4">
        <v>1</v>
      </c>
      <c r="V1296" s="5">
        <v>2501.23</v>
      </c>
      <c r="W1296" s="58">
        <f t="shared" si="61"/>
        <v>622.91886386909516</v>
      </c>
    </row>
    <row r="1297" spans="1:23">
      <c r="A1297" s="3" t="s">
        <v>17</v>
      </c>
      <c r="B1297" s="3" t="s">
        <v>18</v>
      </c>
      <c r="C1297" s="3" t="s">
        <v>19</v>
      </c>
      <c r="D1297" s="3" t="s">
        <v>20</v>
      </c>
      <c r="E1297" s="3" t="s">
        <v>21</v>
      </c>
      <c r="F1297" s="70" t="s">
        <v>487</v>
      </c>
      <c r="G1297" s="3" t="s">
        <v>92</v>
      </c>
      <c r="H1297" s="58" t="str">
        <f t="shared" si="62"/>
        <v>374</v>
      </c>
      <c r="I1297" s="59">
        <f>_xlfn.XLOOKUP(H1297,'A6.2-Rate Base RCND Plant'!C:C,'A6.2-Rate Base RCND Plant'!F:F,"ERROR")</f>
        <v>-1.7269128751637088E-2</v>
      </c>
      <c r="J1297" s="3" t="s">
        <v>93</v>
      </c>
      <c r="K1297" s="3" t="s">
        <v>24</v>
      </c>
      <c r="L1297" s="3" t="s">
        <v>25</v>
      </c>
      <c r="M1297" s="4">
        <v>2024</v>
      </c>
      <c r="N1297" s="5">
        <v>55253.84</v>
      </c>
      <c r="O1297" s="5"/>
      <c r="P1297" s="5">
        <v>845.63</v>
      </c>
      <c r="Q1297" s="58">
        <f t="shared" si="60"/>
        <v>54408.21</v>
      </c>
      <c r="R1297" s="3" t="s">
        <v>36</v>
      </c>
      <c r="S1297" s="4">
        <v>1</v>
      </c>
      <c r="T1297" s="4">
        <v>1</v>
      </c>
      <c r="U1297" s="4">
        <v>1</v>
      </c>
      <c r="V1297" s="5">
        <v>55253.84</v>
      </c>
      <c r="W1297" s="58">
        <f t="shared" si="61"/>
        <v>-954.18567698235529</v>
      </c>
    </row>
    <row r="1298" spans="1:23">
      <c r="A1298" s="3" t="s">
        <v>17</v>
      </c>
      <c r="B1298" s="3" t="s">
        <v>18</v>
      </c>
      <c r="C1298" s="3" t="s">
        <v>19</v>
      </c>
      <c r="D1298" s="3" t="s">
        <v>20</v>
      </c>
      <c r="E1298" s="3" t="s">
        <v>21</v>
      </c>
      <c r="F1298" s="70" t="s">
        <v>487</v>
      </c>
      <c r="G1298" s="3" t="s">
        <v>46</v>
      </c>
      <c r="H1298" s="58" t="str">
        <f t="shared" si="62"/>
        <v>380</v>
      </c>
      <c r="I1298" s="59">
        <f>_xlfn.XLOOKUP(H1298,'A6.2-Rate Base RCND Plant'!C:C,'A6.2-Rate Base RCND Plant'!F:F,"ERROR")</f>
        <v>0.41926855566498139</v>
      </c>
      <c r="J1298" s="3" t="s">
        <v>23</v>
      </c>
      <c r="K1298" s="3" t="s">
        <v>24</v>
      </c>
      <c r="L1298" s="3" t="s">
        <v>25</v>
      </c>
      <c r="M1298" s="4">
        <v>2024</v>
      </c>
      <c r="N1298" s="5">
        <v>12640843.51</v>
      </c>
      <c r="O1298" s="5"/>
      <c r="P1298" s="5">
        <v>504640.84</v>
      </c>
      <c r="Q1298" s="58">
        <f t="shared" si="60"/>
        <v>12136202.67</v>
      </c>
      <c r="R1298" s="3" t="s">
        <v>47</v>
      </c>
      <c r="S1298" s="4">
        <v>1036</v>
      </c>
      <c r="T1298" s="4">
        <v>1002</v>
      </c>
      <c r="U1298" s="4">
        <v>1.03</v>
      </c>
      <c r="V1298" s="5">
        <v>13069774.33</v>
      </c>
      <c r="W1298" s="58">
        <f t="shared" si="61"/>
        <v>5479745.4062063498</v>
      </c>
    </row>
    <row r="1299" spans="1:23">
      <c r="A1299" s="3" t="s">
        <v>17</v>
      </c>
      <c r="B1299" s="3" t="s">
        <v>18</v>
      </c>
      <c r="C1299" s="3" t="s">
        <v>19</v>
      </c>
      <c r="D1299" s="3" t="s">
        <v>29</v>
      </c>
      <c r="E1299" s="3" t="s">
        <v>21</v>
      </c>
      <c r="F1299" s="70" t="s">
        <v>487</v>
      </c>
      <c r="G1299" s="3" t="s">
        <v>70</v>
      </c>
      <c r="H1299" s="58" t="str">
        <f t="shared" si="62"/>
        <v>391</v>
      </c>
      <c r="I1299" s="59">
        <f>_xlfn.XLOOKUP(H1299,'A6.2-Rate Base RCND Plant'!C:C,'A6.2-Rate Base RCND Plant'!F:F,"ERROR")</f>
        <v>0.55164661503469203</v>
      </c>
      <c r="J1299" s="3" t="s">
        <v>71</v>
      </c>
      <c r="K1299" s="3" t="s">
        <v>31</v>
      </c>
      <c r="L1299" s="3" t="s">
        <v>32</v>
      </c>
      <c r="M1299" s="4">
        <v>2024</v>
      </c>
      <c r="N1299" s="5">
        <v>102963.32</v>
      </c>
      <c r="O1299" s="5"/>
      <c r="P1299" s="5">
        <v>10421.700000000001</v>
      </c>
      <c r="Q1299" s="58">
        <f t="shared" si="60"/>
        <v>92541.62000000001</v>
      </c>
      <c r="R1299" s="3" t="s">
        <v>36</v>
      </c>
      <c r="S1299" s="4">
        <v>1</v>
      </c>
      <c r="T1299" s="4">
        <v>1</v>
      </c>
      <c r="U1299" s="4">
        <v>1</v>
      </c>
      <c r="V1299" s="5">
        <v>102963.32</v>
      </c>
      <c r="W1299" s="58">
        <f t="shared" si="61"/>
        <v>56799.366950733813</v>
      </c>
    </row>
    <row r="1300" spans="1:23">
      <c r="A1300" s="3" t="s">
        <v>17</v>
      </c>
      <c r="B1300" s="3" t="s">
        <v>18</v>
      </c>
      <c r="C1300" s="3" t="s">
        <v>19</v>
      </c>
      <c r="D1300" s="3" t="s">
        <v>29</v>
      </c>
      <c r="E1300" s="3" t="s">
        <v>21</v>
      </c>
      <c r="F1300" s="70" t="s">
        <v>487</v>
      </c>
      <c r="G1300" s="3" t="s">
        <v>41</v>
      </c>
      <c r="H1300" s="58" t="str">
        <f t="shared" si="62"/>
        <v>397</v>
      </c>
      <c r="I1300" s="59">
        <f>_xlfn.XLOOKUP(H1300,'A6.2-Rate Base RCND Plant'!C:C,'A6.2-Rate Base RCND Plant'!F:F,"ERROR")</f>
        <v>0.45288665983949944</v>
      </c>
      <c r="J1300" s="3" t="s">
        <v>23</v>
      </c>
      <c r="K1300" s="3" t="s">
        <v>49</v>
      </c>
      <c r="L1300" s="3" t="s">
        <v>50</v>
      </c>
      <c r="M1300" s="4">
        <v>2024</v>
      </c>
      <c r="N1300" s="5">
        <v>5801.4</v>
      </c>
      <c r="O1300" s="5"/>
      <c r="P1300" s="5">
        <v>688.74</v>
      </c>
      <c r="Q1300" s="58">
        <f t="shared" si="60"/>
        <v>5112.66</v>
      </c>
      <c r="R1300" s="3" t="s">
        <v>36</v>
      </c>
      <c r="S1300" s="4">
        <v>1</v>
      </c>
      <c r="T1300" s="4">
        <v>1</v>
      </c>
      <c r="U1300" s="4">
        <v>1</v>
      </c>
      <c r="V1300" s="5">
        <v>5801.4</v>
      </c>
      <c r="W1300" s="58">
        <f t="shared" si="61"/>
        <v>2627.376668392872</v>
      </c>
    </row>
    <row r="1301" spans="1:23">
      <c r="A1301" s="3" t="s">
        <v>17</v>
      </c>
      <c r="B1301" s="3" t="s">
        <v>18</v>
      </c>
      <c r="C1301" s="3" t="s">
        <v>19</v>
      </c>
      <c r="D1301" s="3" t="s">
        <v>29</v>
      </c>
      <c r="E1301" s="3" t="s">
        <v>21</v>
      </c>
      <c r="F1301" s="70" t="s">
        <v>487</v>
      </c>
      <c r="G1301" s="3" t="s">
        <v>100</v>
      </c>
      <c r="H1301" s="58" t="str">
        <f t="shared" si="62"/>
        <v>395</v>
      </c>
      <c r="I1301" s="59">
        <f>_xlfn.XLOOKUP(H1301,'A6.2-Rate Base RCND Plant'!C:C,'A6.2-Rate Base RCND Plant'!F:F,"ERROR")</f>
        <v>0.29940093200424372</v>
      </c>
      <c r="J1301" s="3" t="s">
        <v>23</v>
      </c>
      <c r="K1301" s="3" t="s">
        <v>31</v>
      </c>
      <c r="L1301" s="3" t="s">
        <v>32</v>
      </c>
      <c r="M1301" s="4">
        <v>2022</v>
      </c>
      <c r="N1301" s="5">
        <v>6148.43</v>
      </c>
      <c r="O1301" s="5"/>
      <c r="P1301" s="5">
        <v>-5371.83</v>
      </c>
      <c r="Q1301" s="58">
        <f t="shared" si="60"/>
        <v>11520.26</v>
      </c>
      <c r="R1301" s="3" t="s">
        <v>36</v>
      </c>
      <c r="S1301" s="4">
        <v>1</v>
      </c>
      <c r="T1301" s="4">
        <v>1</v>
      </c>
      <c r="U1301" s="4">
        <v>1</v>
      </c>
      <c r="V1301" s="5">
        <v>6148.43</v>
      </c>
      <c r="W1301" s="58">
        <f t="shared" si="61"/>
        <v>1840.8456723628524</v>
      </c>
    </row>
    <row r="1302" spans="1:23">
      <c r="A1302" s="3" t="s">
        <v>17</v>
      </c>
      <c r="B1302" s="3" t="s">
        <v>18</v>
      </c>
      <c r="C1302" s="3" t="s">
        <v>19</v>
      </c>
      <c r="D1302" s="3" t="s">
        <v>29</v>
      </c>
      <c r="E1302" s="3" t="s">
        <v>21</v>
      </c>
      <c r="F1302" s="70" t="s">
        <v>487</v>
      </c>
      <c r="G1302" s="3" t="s">
        <v>60</v>
      </c>
      <c r="H1302" s="58" t="str">
        <f t="shared" si="62"/>
        <v>394</v>
      </c>
      <c r="I1302" s="59">
        <f>_xlfn.XLOOKUP(H1302,'A6.2-Rate Base RCND Plant'!C:C,'A6.2-Rate Base RCND Plant'!F:F,"ERROR")</f>
        <v>0.34726061264282393</v>
      </c>
      <c r="J1302" s="3" t="s">
        <v>23</v>
      </c>
      <c r="K1302" s="3" t="s">
        <v>73</v>
      </c>
      <c r="L1302" s="3" t="s">
        <v>74</v>
      </c>
      <c r="M1302" s="4">
        <v>2024</v>
      </c>
      <c r="N1302" s="5">
        <v>3303.84</v>
      </c>
      <c r="O1302" s="5"/>
      <c r="P1302" s="5">
        <v>264.01</v>
      </c>
      <c r="Q1302" s="58">
        <f t="shared" si="60"/>
        <v>3039.83</v>
      </c>
      <c r="R1302" s="3" t="s">
        <v>36</v>
      </c>
      <c r="S1302" s="4">
        <v>1</v>
      </c>
      <c r="T1302" s="4">
        <v>1</v>
      </c>
      <c r="U1302" s="4">
        <v>1</v>
      </c>
      <c r="V1302" s="5">
        <v>3303.84</v>
      </c>
      <c r="W1302" s="58">
        <f t="shared" si="61"/>
        <v>1147.2935024738674</v>
      </c>
    </row>
    <row r="1303" spans="1:23">
      <c r="A1303" s="3" t="s">
        <v>17</v>
      </c>
      <c r="B1303" s="3" t="s">
        <v>18</v>
      </c>
      <c r="C1303" s="3" t="s">
        <v>19</v>
      </c>
      <c r="D1303" s="3" t="s">
        <v>29</v>
      </c>
      <c r="E1303" s="3" t="s">
        <v>21</v>
      </c>
      <c r="F1303" s="70" t="s">
        <v>487</v>
      </c>
      <c r="G1303" s="3" t="s">
        <v>70</v>
      </c>
      <c r="H1303" s="58" t="str">
        <f t="shared" si="62"/>
        <v>391</v>
      </c>
      <c r="I1303" s="59">
        <f>_xlfn.XLOOKUP(H1303,'A6.2-Rate Base RCND Plant'!C:C,'A6.2-Rate Base RCND Plant'!F:F,"ERROR")</f>
        <v>0.55164661503469203</v>
      </c>
      <c r="J1303" s="3" t="s">
        <v>71</v>
      </c>
      <c r="K1303" s="3" t="s">
        <v>49</v>
      </c>
      <c r="L1303" s="3" t="s">
        <v>50</v>
      </c>
      <c r="M1303" s="4">
        <v>2025</v>
      </c>
      <c r="N1303" s="5">
        <v>6572.5</v>
      </c>
      <c r="O1303" s="5"/>
      <c r="P1303" s="5">
        <v>246.62</v>
      </c>
      <c r="Q1303" s="58">
        <f t="shared" si="60"/>
        <v>6325.88</v>
      </c>
      <c r="R1303" s="3" t="s">
        <v>36</v>
      </c>
      <c r="S1303" s="4">
        <v>1</v>
      </c>
      <c r="T1303" s="4">
        <v>1</v>
      </c>
      <c r="U1303" s="4">
        <v>1</v>
      </c>
      <c r="V1303" s="5">
        <v>6572.5</v>
      </c>
      <c r="W1303" s="58">
        <f t="shared" si="61"/>
        <v>3625.6973773155132</v>
      </c>
    </row>
    <row r="1304" spans="1:23">
      <c r="A1304" s="3" t="s">
        <v>17</v>
      </c>
      <c r="B1304" s="3" t="s">
        <v>18</v>
      </c>
      <c r="C1304" s="3" t="s">
        <v>19</v>
      </c>
      <c r="D1304" s="3" t="s">
        <v>29</v>
      </c>
      <c r="E1304" s="3" t="s">
        <v>21</v>
      </c>
      <c r="F1304" s="70" t="s">
        <v>487</v>
      </c>
      <c r="G1304" s="3" t="s">
        <v>57</v>
      </c>
      <c r="H1304" s="58" t="str">
        <f t="shared" si="62"/>
        <v>396</v>
      </c>
      <c r="I1304" s="59">
        <f>_xlfn.XLOOKUP(H1304,'A6.2-Rate Base RCND Plant'!C:C,'A6.2-Rate Base RCND Plant'!F:F,"ERROR")</f>
        <v>0.54297473900690851</v>
      </c>
      <c r="J1304" s="3" t="s">
        <v>23</v>
      </c>
      <c r="K1304" s="3" t="s">
        <v>49</v>
      </c>
      <c r="L1304" s="3" t="s">
        <v>50</v>
      </c>
      <c r="M1304" s="4">
        <v>2025</v>
      </c>
      <c r="N1304" s="5">
        <v>73403.03</v>
      </c>
      <c r="O1304" s="5"/>
      <c r="P1304" s="5">
        <v>5291.63</v>
      </c>
      <c r="Q1304" s="58">
        <f t="shared" si="60"/>
        <v>68111.399999999994</v>
      </c>
      <c r="R1304" s="3" t="s">
        <v>36</v>
      </c>
      <c r="S1304" s="4">
        <v>1</v>
      </c>
      <c r="T1304" s="4">
        <v>1</v>
      </c>
      <c r="U1304" s="4">
        <v>1</v>
      </c>
      <c r="V1304" s="5">
        <v>73403.03</v>
      </c>
      <c r="W1304" s="58">
        <f t="shared" si="61"/>
        <v>39855.991056566272</v>
      </c>
    </row>
    <row r="1305" spans="1:23">
      <c r="A1305" s="3" t="s">
        <v>17</v>
      </c>
      <c r="B1305" s="3" t="s">
        <v>18</v>
      </c>
      <c r="C1305" s="3" t="s">
        <v>19</v>
      </c>
      <c r="D1305" s="3" t="s">
        <v>29</v>
      </c>
      <c r="E1305" s="3" t="s">
        <v>21</v>
      </c>
      <c r="F1305" s="70" t="s">
        <v>487</v>
      </c>
      <c r="G1305" s="3" t="s">
        <v>70</v>
      </c>
      <c r="H1305" s="58" t="str">
        <f t="shared" si="62"/>
        <v>391</v>
      </c>
      <c r="I1305" s="59">
        <f>_xlfn.XLOOKUP(H1305,'A6.2-Rate Base RCND Plant'!C:C,'A6.2-Rate Base RCND Plant'!F:F,"ERROR")</f>
        <v>0.55164661503469203</v>
      </c>
      <c r="J1305" s="3" t="s">
        <v>71</v>
      </c>
      <c r="K1305" s="3" t="s">
        <v>42</v>
      </c>
      <c r="L1305" s="3" t="s">
        <v>43</v>
      </c>
      <c r="M1305" s="4">
        <v>2025</v>
      </c>
      <c r="N1305" s="5">
        <v>1073.57</v>
      </c>
      <c r="O1305" s="5"/>
      <c r="P1305" s="5">
        <v>55.41</v>
      </c>
      <c r="Q1305" s="58">
        <f t="shared" si="60"/>
        <v>1018.16</v>
      </c>
      <c r="R1305" s="3" t="s">
        <v>36</v>
      </c>
      <c r="S1305" s="4">
        <v>1</v>
      </c>
      <c r="T1305" s="4">
        <v>1</v>
      </c>
      <c r="U1305" s="4">
        <v>1</v>
      </c>
      <c r="V1305" s="5">
        <v>1073.57</v>
      </c>
      <c r="W1305" s="58">
        <f t="shared" si="61"/>
        <v>592.23125650279428</v>
      </c>
    </row>
    <row r="1306" spans="1:23">
      <c r="A1306" s="3" t="s">
        <v>17</v>
      </c>
      <c r="B1306" s="3" t="s">
        <v>18</v>
      </c>
      <c r="C1306" s="3" t="s">
        <v>19</v>
      </c>
      <c r="D1306" s="3" t="s">
        <v>29</v>
      </c>
      <c r="E1306" s="3" t="s">
        <v>21</v>
      </c>
      <c r="F1306" s="70" t="s">
        <v>487</v>
      </c>
      <c r="G1306" s="3" t="s">
        <v>60</v>
      </c>
      <c r="H1306" s="58" t="str">
        <f t="shared" si="62"/>
        <v>394</v>
      </c>
      <c r="I1306" s="59">
        <f>_xlfn.XLOOKUP(H1306,'A6.2-Rate Base RCND Plant'!C:C,'A6.2-Rate Base RCND Plant'!F:F,"ERROR")</f>
        <v>0.34726061264282393</v>
      </c>
      <c r="J1306" s="3" t="s">
        <v>23</v>
      </c>
      <c r="K1306" s="3" t="s">
        <v>42</v>
      </c>
      <c r="L1306" s="3" t="s">
        <v>83</v>
      </c>
      <c r="M1306" s="4">
        <v>2026</v>
      </c>
      <c r="N1306" s="5">
        <v>994.17</v>
      </c>
      <c r="O1306" s="5"/>
      <c r="P1306" s="5">
        <v>9.85</v>
      </c>
      <c r="Q1306" s="58">
        <f t="shared" si="60"/>
        <v>984.31999999999994</v>
      </c>
      <c r="R1306" s="3" t="s">
        <v>36</v>
      </c>
      <c r="S1306" s="4">
        <v>1</v>
      </c>
      <c r="T1306" s="4">
        <v>1</v>
      </c>
      <c r="U1306" s="4">
        <v>1</v>
      </c>
      <c r="V1306" s="5">
        <v>994.17</v>
      </c>
      <c r="W1306" s="58">
        <f t="shared" si="61"/>
        <v>345.23608327111623</v>
      </c>
    </row>
    <row r="1307" spans="1:23">
      <c r="A1307" s="3" t="s">
        <v>17</v>
      </c>
      <c r="B1307" s="3" t="s">
        <v>18</v>
      </c>
      <c r="C1307" s="3" t="s">
        <v>19</v>
      </c>
      <c r="D1307" s="3" t="s">
        <v>29</v>
      </c>
      <c r="E1307" s="3" t="s">
        <v>21</v>
      </c>
      <c r="F1307" s="70" t="s">
        <v>487</v>
      </c>
      <c r="G1307" s="3" t="s">
        <v>60</v>
      </c>
      <c r="H1307" s="58" t="str">
        <f t="shared" si="62"/>
        <v>394</v>
      </c>
      <c r="I1307" s="59">
        <f>_xlfn.XLOOKUP(H1307,'A6.2-Rate Base RCND Plant'!C:C,'A6.2-Rate Base RCND Plant'!F:F,"ERROR")</f>
        <v>0.34726061264282393</v>
      </c>
      <c r="J1307" s="3" t="s">
        <v>23</v>
      </c>
      <c r="K1307" s="3" t="s">
        <v>49</v>
      </c>
      <c r="L1307" s="3" t="s">
        <v>50</v>
      </c>
      <c r="M1307" s="4">
        <v>2026</v>
      </c>
      <c r="N1307" s="5">
        <v>48520.63</v>
      </c>
      <c r="O1307" s="5"/>
      <c r="P1307" s="5">
        <v>483.9</v>
      </c>
      <c r="Q1307" s="58">
        <f t="shared" si="60"/>
        <v>48036.729999999996</v>
      </c>
      <c r="R1307" s="3" t="s">
        <v>36</v>
      </c>
      <c r="S1307" s="4">
        <v>1</v>
      </c>
      <c r="T1307" s="4">
        <v>1</v>
      </c>
      <c r="U1307" s="4">
        <v>1</v>
      </c>
      <c r="V1307" s="5">
        <v>48520.63</v>
      </c>
      <c r="W1307" s="58">
        <f t="shared" si="61"/>
        <v>16849.303699615783</v>
      </c>
    </row>
    <row r="1308" spans="1:23">
      <c r="A1308" s="3" t="s">
        <v>17</v>
      </c>
      <c r="B1308" s="3" t="s">
        <v>18</v>
      </c>
      <c r="C1308" s="3" t="s">
        <v>19</v>
      </c>
      <c r="D1308" s="3" t="s">
        <v>29</v>
      </c>
      <c r="E1308" s="3" t="s">
        <v>21</v>
      </c>
      <c r="F1308" s="70" t="s">
        <v>487</v>
      </c>
      <c r="G1308" s="3" t="s">
        <v>60</v>
      </c>
      <c r="H1308" s="58" t="str">
        <f t="shared" si="62"/>
        <v>394</v>
      </c>
      <c r="I1308" s="59">
        <f>_xlfn.XLOOKUP(H1308,'A6.2-Rate Base RCND Plant'!C:C,'A6.2-Rate Base RCND Plant'!F:F,"ERROR")</f>
        <v>0.34726061264282393</v>
      </c>
      <c r="J1308" s="3" t="s">
        <v>23</v>
      </c>
      <c r="K1308" s="3" t="s">
        <v>58</v>
      </c>
      <c r="L1308" s="3" t="s">
        <v>59</v>
      </c>
      <c r="M1308" s="4">
        <v>2026</v>
      </c>
      <c r="N1308" s="5">
        <v>22877.84</v>
      </c>
      <c r="O1308" s="5"/>
      <c r="P1308" s="5">
        <v>228.49</v>
      </c>
      <c r="Q1308" s="58">
        <f t="shared" si="60"/>
        <v>22649.35</v>
      </c>
      <c r="R1308" s="3" t="s">
        <v>36</v>
      </c>
      <c r="S1308" s="4">
        <v>1</v>
      </c>
      <c r="T1308" s="4">
        <v>1</v>
      </c>
      <c r="U1308" s="4">
        <v>1</v>
      </c>
      <c r="V1308" s="5">
        <v>22877.84</v>
      </c>
      <c r="W1308" s="58">
        <f t="shared" si="61"/>
        <v>7944.5727343445033</v>
      </c>
    </row>
    <row r="1309" spans="1:23">
      <c r="A1309" s="3" t="s">
        <v>17</v>
      </c>
      <c r="B1309" s="3" t="s">
        <v>18</v>
      </c>
      <c r="C1309" s="3" t="s">
        <v>19</v>
      </c>
      <c r="D1309" s="3" t="s">
        <v>29</v>
      </c>
      <c r="E1309" s="3" t="s">
        <v>21</v>
      </c>
      <c r="F1309" s="70" t="s">
        <v>487</v>
      </c>
      <c r="G1309" s="3" t="s">
        <v>60</v>
      </c>
      <c r="H1309" s="58" t="str">
        <f t="shared" si="62"/>
        <v>394</v>
      </c>
      <c r="I1309" s="59">
        <f>_xlfn.XLOOKUP(H1309,'A6.2-Rate Base RCND Plant'!C:C,'A6.2-Rate Base RCND Plant'!F:F,"ERROR")</f>
        <v>0.34726061264282393</v>
      </c>
      <c r="J1309" s="3" t="s">
        <v>23</v>
      </c>
      <c r="K1309" s="3" t="s">
        <v>31</v>
      </c>
      <c r="L1309" s="3" t="s">
        <v>32</v>
      </c>
      <c r="M1309" s="4">
        <v>2026</v>
      </c>
      <c r="N1309" s="5">
        <v>17992.88</v>
      </c>
      <c r="O1309" s="5"/>
      <c r="P1309" s="5">
        <v>180.15</v>
      </c>
      <c r="Q1309" s="58">
        <f t="shared" si="60"/>
        <v>17812.73</v>
      </c>
      <c r="R1309" s="3" t="s">
        <v>36</v>
      </c>
      <c r="S1309" s="4">
        <v>1</v>
      </c>
      <c r="T1309" s="4">
        <v>1</v>
      </c>
      <c r="U1309" s="4">
        <v>1</v>
      </c>
      <c r="V1309" s="5">
        <v>17992.88</v>
      </c>
      <c r="W1309" s="58">
        <f t="shared" si="61"/>
        <v>6248.2185320088138</v>
      </c>
    </row>
    <row r="1310" spans="1:23">
      <c r="A1310" s="3" t="s">
        <v>17</v>
      </c>
      <c r="B1310" s="3" t="s">
        <v>18</v>
      </c>
      <c r="C1310" s="3" t="s">
        <v>19</v>
      </c>
      <c r="D1310" s="3" t="s">
        <v>20</v>
      </c>
      <c r="E1310" s="3" t="s">
        <v>106</v>
      </c>
      <c r="F1310" s="70" t="s">
        <v>487</v>
      </c>
      <c r="G1310" s="3" t="s">
        <v>61</v>
      </c>
      <c r="H1310" s="58" t="str">
        <f t="shared" si="62"/>
        <v>376</v>
      </c>
      <c r="I1310" s="59">
        <f>_xlfn.XLOOKUP(H1310,'A6.2-Rate Base RCND Plant'!C:C,'A6.2-Rate Base RCND Plant'!F:F,"ERROR")</f>
        <v>0.40359779215499247</v>
      </c>
      <c r="J1310" s="3" t="s">
        <v>23</v>
      </c>
      <c r="K1310" s="3" t="s">
        <v>24</v>
      </c>
      <c r="L1310" s="3" t="s">
        <v>25</v>
      </c>
      <c r="M1310" s="4">
        <v>2026</v>
      </c>
      <c r="N1310" s="5">
        <v>1176998.08</v>
      </c>
      <c r="O1310" s="5"/>
      <c r="P1310" s="5">
        <v>4939.54</v>
      </c>
      <c r="Q1310" s="58">
        <f t="shared" si="60"/>
        <v>1172058.54</v>
      </c>
      <c r="R1310" s="3" t="s">
        <v>62</v>
      </c>
      <c r="S1310" s="4">
        <v>1688</v>
      </c>
      <c r="T1310" s="4">
        <v>1688</v>
      </c>
      <c r="U1310" s="4">
        <v>1</v>
      </c>
      <c r="V1310" s="5">
        <v>1176998.08</v>
      </c>
      <c r="W1310" s="58">
        <f t="shared" si="61"/>
        <v>475033.82645866525</v>
      </c>
    </row>
    <row r="1311" spans="1:23">
      <c r="A1311" s="3" t="s">
        <v>17</v>
      </c>
      <c r="B1311" s="3" t="s">
        <v>18</v>
      </c>
      <c r="C1311" s="3" t="s">
        <v>19</v>
      </c>
      <c r="D1311" s="3" t="s">
        <v>29</v>
      </c>
      <c r="E1311" s="3" t="s">
        <v>106</v>
      </c>
      <c r="F1311" s="70" t="s">
        <v>487</v>
      </c>
      <c r="G1311" s="3" t="s">
        <v>34</v>
      </c>
      <c r="H1311" s="58" t="str">
        <f t="shared" si="62"/>
        <v>392</v>
      </c>
      <c r="I1311" s="59">
        <f>_xlfn.XLOOKUP(H1311,'A6.2-Rate Base RCND Plant'!C:C,'A6.2-Rate Base RCND Plant'!F:F,"ERROR")</f>
        <v>0.43183290679129122</v>
      </c>
      <c r="J1311" s="3" t="s">
        <v>81</v>
      </c>
      <c r="K1311" s="3" t="s">
        <v>24</v>
      </c>
      <c r="L1311" s="3" t="s">
        <v>25</v>
      </c>
      <c r="M1311" s="4">
        <v>2026</v>
      </c>
      <c r="N1311" s="5">
        <v>886623</v>
      </c>
      <c r="O1311" s="5"/>
      <c r="P1311" s="5">
        <v>7941.43</v>
      </c>
      <c r="Q1311" s="58">
        <f t="shared" si="60"/>
        <v>878681.57</v>
      </c>
      <c r="R1311" s="3" t="s">
        <v>36</v>
      </c>
      <c r="S1311" s="4">
        <v>1</v>
      </c>
      <c r="T1311" s="4">
        <v>1</v>
      </c>
      <c r="U1311" s="4">
        <v>1</v>
      </c>
      <c r="V1311" s="5">
        <v>886623</v>
      </c>
      <c r="W1311" s="58">
        <f t="shared" si="61"/>
        <v>382872.98731801502</v>
      </c>
    </row>
    <row r="1312" spans="1:23">
      <c r="A1312" s="3" t="s">
        <v>17</v>
      </c>
      <c r="B1312" s="3" t="s">
        <v>18</v>
      </c>
      <c r="C1312" s="3" t="s">
        <v>19</v>
      </c>
      <c r="D1312" s="3" t="s">
        <v>29</v>
      </c>
      <c r="E1312" s="3" t="s">
        <v>21</v>
      </c>
      <c r="F1312" s="70" t="s">
        <v>487</v>
      </c>
      <c r="G1312" s="3" t="s">
        <v>34</v>
      </c>
      <c r="H1312" s="58" t="str">
        <f t="shared" si="62"/>
        <v>392</v>
      </c>
      <c r="I1312" s="59">
        <f>_xlfn.XLOOKUP(H1312,'A6.2-Rate Base RCND Plant'!C:C,'A6.2-Rate Base RCND Plant'!F:F,"ERROR")</f>
        <v>0.43183290679129122</v>
      </c>
      <c r="J1312" s="3" t="s">
        <v>86</v>
      </c>
      <c r="K1312" s="3" t="s">
        <v>24</v>
      </c>
      <c r="L1312" s="3" t="s">
        <v>25</v>
      </c>
      <c r="M1312" s="4">
        <v>2026</v>
      </c>
      <c r="N1312" s="5">
        <v>108815.76</v>
      </c>
      <c r="O1312" s="5"/>
      <c r="P1312" s="5">
        <v>-344.89</v>
      </c>
      <c r="Q1312" s="58">
        <f t="shared" si="60"/>
        <v>109160.65</v>
      </c>
      <c r="R1312" s="3" t="s">
        <v>36</v>
      </c>
      <c r="S1312" s="4">
        <v>1</v>
      </c>
      <c r="T1312" s="4">
        <v>1</v>
      </c>
      <c r="U1312" s="4">
        <v>1</v>
      </c>
      <c r="V1312" s="5">
        <v>108815.76</v>
      </c>
      <c r="W1312" s="58">
        <f t="shared" si="61"/>
        <v>46990.225945503509</v>
      </c>
    </row>
    <row r="1313" spans="1:23">
      <c r="A1313" s="3" t="s">
        <v>17</v>
      </c>
      <c r="B1313" s="3" t="s">
        <v>18</v>
      </c>
      <c r="C1313" s="3" t="s">
        <v>19</v>
      </c>
      <c r="D1313" s="3" t="s">
        <v>20</v>
      </c>
      <c r="E1313" s="3" t="s">
        <v>21</v>
      </c>
      <c r="F1313" s="70" t="s">
        <v>487</v>
      </c>
      <c r="G1313" s="3" t="s">
        <v>51</v>
      </c>
      <c r="H1313" s="58" t="str">
        <f t="shared" si="62"/>
        <v>375</v>
      </c>
      <c r="I1313" s="59">
        <f>_xlfn.XLOOKUP(H1313,'A6.2-Rate Base RCND Plant'!C:C,'A6.2-Rate Base RCND Plant'!F:F,"ERROR")</f>
        <v>0.14703551036705884</v>
      </c>
      <c r="J1313" s="3" t="s">
        <v>23</v>
      </c>
      <c r="K1313" s="3" t="s">
        <v>24</v>
      </c>
      <c r="L1313" s="3" t="s">
        <v>25</v>
      </c>
      <c r="M1313" s="4">
        <v>2026</v>
      </c>
      <c r="N1313" s="5">
        <v>1250</v>
      </c>
      <c r="O1313" s="5"/>
      <c r="P1313" s="5">
        <v>7.68</v>
      </c>
      <c r="Q1313" s="58">
        <f t="shared" si="60"/>
        <v>1242.32</v>
      </c>
      <c r="R1313" s="3" t="s">
        <v>52</v>
      </c>
      <c r="S1313" s="4">
        <v>673</v>
      </c>
      <c r="T1313" s="4">
        <v>673</v>
      </c>
      <c r="U1313" s="4">
        <v>1</v>
      </c>
      <c r="V1313" s="5">
        <v>1250</v>
      </c>
      <c r="W1313" s="58">
        <f t="shared" si="61"/>
        <v>183.79438795882353</v>
      </c>
    </row>
    <row r="1314" spans="1:23">
      <c r="A1314" s="3" t="s">
        <v>17</v>
      </c>
      <c r="B1314" s="3" t="s">
        <v>18</v>
      </c>
      <c r="C1314" s="3" t="s">
        <v>19</v>
      </c>
      <c r="D1314" s="3" t="s">
        <v>20</v>
      </c>
      <c r="E1314" s="3" t="s">
        <v>21</v>
      </c>
      <c r="F1314" s="70" t="s">
        <v>487</v>
      </c>
      <c r="G1314" s="3" t="s">
        <v>92</v>
      </c>
      <c r="H1314" s="58" t="str">
        <f t="shared" si="62"/>
        <v>374</v>
      </c>
      <c r="I1314" s="59">
        <f>_xlfn.XLOOKUP(H1314,'A6.2-Rate Base RCND Plant'!C:C,'A6.2-Rate Base RCND Plant'!F:F,"ERROR")</f>
        <v>-1.7269128751637088E-2</v>
      </c>
      <c r="J1314" s="3" t="s">
        <v>118</v>
      </c>
      <c r="K1314" s="3" t="s">
        <v>24</v>
      </c>
      <c r="L1314" s="3" t="s">
        <v>25</v>
      </c>
      <c r="M1314" s="4">
        <v>2025</v>
      </c>
      <c r="N1314" s="5">
        <v>57223.63</v>
      </c>
      <c r="O1314" s="5"/>
      <c r="P1314" s="5">
        <v>-10037.879999999999</v>
      </c>
      <c r="Q1314" s="58">
        <f t="shared" si="60"/>
        <v>67261.509999999995</v>
      </c>
      <c r="R1314" s="3" t="s">
        <v>36</v>
      </c>
      <c r="S1314" s="4">
        <v>1</v>
      </c>
      <c r="T1314" s="4">
        <v>1</v>
      </c>
      <c r="U1314" s="4">
        <v>1</v>
      </c>
      <c r="V1314" s="5">
        <v>57223.63</v>
      </c>
      <c r="W1314" s="58">
        <f t="shared" si="61"/>
        <v>-988.20223410604251</v>
      </c>
    </row>
    <row r="1315" spans="1:23">
      <c r="A1315" s="3" t="s">
        <v>17</v>
      </c>
      <c r="B1315" s="3" t="s">
        <v>18</v>
      </c>
      <c r="C1315" s="3" t="s">
        <v>19</v>
      </c>
      <c r="D1315" s="3" t="s">
        <v>20</v>
      </c>
      <c r="E1315" s="3" t="s">
        <v>21</v>
      </c>
      <c r="F1315" s="70" t="s">
        <v>487</v>
      </c>
      <c r="G1315" s="3" t="s">
        <v>80</v>
      </c>
      <c r="H1315" s="58" t="str">
        <f t="shared" si="62"/>
        <v>385</v>
      </c>
      <c r="I1315" s="59">
        <f>_xlfn.XLOOKUP(H1315,'A6.2-Rate Base RCND Plant'!C:C,'A6.2-Rate Base RCND Plant'!F:F,"ERROR")</f>
        <v>0.39278890683516676</v>
      </c>
      <c r="J1315" s="3" t="s">
        <v>23</v>
      </c>
      <c r="K1315" s="3" t="s">
        <v>24</v>
      </c>
      <c r="L1315" s="3" t="s">
        <v>25</v>
      </c>
      <c r="M1315" s="4">
        <v>2026</v>
      </c>
      <c r="N1315" s="5">
        <v>13663.45</v>
      </c>
      <c r="O1315" s="5"/>
      <c r="P1315" s="5">
        <v>66.88</v>
      </c>
      <c r="Q1315" s="58">
        <f t="shared" si="60"/>
        <v>13596.570000000002</v>
      </c>
      <c r="R1315" s="3" t="s">
        <v>36</v>
      </c>
      <c r="S1315" s="4">
        <v>1</v>
      </c>
      <c r="T1315" s="4">
        <v>1</v>
      </c>
      <c r="U1315" s="4">
        <v>1</v>
      </c>
      <c r="V1315" s="5">
        <v>13663.45</v>
      </c>
      <c r="W1315" s="58">
        <f t="shared" si="61"/>
        <v>5366.8515890969593</v>
      </c>
    </row>
    <row r="1316" spans="1:23">
      <c r="A1316" s="3" t="s">
        <v>17</v>
      </c>
      <c r="B1316" s="3" t="s">
        <v>18</v>
      </c>
      <c r="C1316" s="3" t="s">
        <v>19</v>
      </c>
      <c r="D1316" s="3" t="s">
        <v>29</v>
      </c>
      <c r="E1316" s="3" t="s">
        <v>21</v>
      </c>
      <c r="F1316" s="70" t="s">
        <v>487</v>
      </c>
      <c r="G1316" s="3" t="s">
        <v>70</v>
      </c>
      <c r="H1316" s="58" t="str">
        <f t="shared" si="62"/>
        <v>391</v>
      </c>
      <c r="I1316" s="59">
        <f>_xlfn.XLOOKUP(H1316,'A6.2-Rate Base RCND Plant'!C:C,'A6.2-Rate Base RCND Plant'!F:F,"ERROR")</f>
        <v>0.55164661503469203</v>
      </c>
      <c r="J1316" s="3" t="s">
        <v>112</v>
      </c>
      <c r="K1316" s="3" t="s">
        <v>49</v>
      </c>
      <c r="L1316" s="3" t="s">
        <v>50</v>
      </c>
      <c r="M1316" s="4">
        <v>2025</v>
      </c>
      <c r="N1316" s="5">
        <v>86633.39</v>
      </c>
      <c r="O1316" s="5"/>
      <c r="P1316" s="5">
        <v>10798.94</v>
      </c>
      <c r="Q1316" s="58">
        <f t="shared" si="60"/>
        <v>75834.45</v>
      </c>
      <c r="R1316" s="3" t="s">
        <v>36</v>
      </c>
      <c r="S1316" s="4">
        <v>1</v>
      </c>
      <c r="T1316" s="4">
        <v>1</v>
      </c>
      <c r="U1316" s="4">
        <v>1</v>
      </c>
      <c r="V1316" s="5">
        <v>86633.39</v>
      </c>
      <c r="W1316" s="58">
        <f t="shared" si="61"/>
        <v>47791.01634248034</v>
      </c>
    </row>
    <row r="1317" spans="1:23" ht="12" thickBot="1">
      <c r="H1317" s="5" t="str">
        <f t="shared" si="62"/>
        <v/>
      </c>
      <c r="I1317" s="68"/>
      <c r="N1317" s="10">
        <f t="shared" ref="N1317:P1317" si="63">SUM(N2:N1316)</f>
        <v>659545186.80000079</v>
      </c>
      <c r="O1317" s="10"/>
      <c r="P1317" s="10">
        <f t="shared" si="63"/>
        <v>252432211.91999981</v>
      </c>
      <c r="Q1317" s="58">
        <f t="shared" si="60"/>
        <v>407112974.88000095</v>
      </c>
      <c r="V1317" s="11">
        <f>SUM(V2:V1316)</f>
        <v>1824296954.0000026</v>
      </c>
      <c r="W1317" s="58">
        <f t="shared" si="61"/>
        <v>0</v>
      </c>
    </row>
    <row r="1318" spans="1:23" ht="12" thickTop="1">
      <c r="H1318" s="5" t="str">
        <f t="shared" si="62"/>
        <v/>
      </c>
      <c r="I1318" s="68"/>
      <c r="M1318" s="4" t="s">
        <v>137</v>
      </c>
      <c r="N1318" s="12">
        <f>'UNSG_1020 Jun-26'!N82</f>
        <v>659545186.79999983</v>
      </c>
      <c r="O1318" s="12"/>
      <c r="P1318" s="12">
        <f>'UNSG 1085_Jun-26'!N436</f>
        <v>289013295.40000004</v>
      </c>
      <c r="Q1318" s="58">
        <f t="shared" si="60"/>
        <v>370531891.3999998</v>
      </c>
      <c r="R1318" s="3" t="s">
        <v>139</v>
      </c>
      <c r="W1318" s="58">
        <f t="shared" si="61"/>
        <v>0</v>
      </c>
    </row>
    <row r="1319" spans="1:23">
      <c r="H1319" s="5" t="str">
        <f t="shared" si="62"/>
        <v/>
      </c>
      <c r="I1319" s="68"/>
      <c r="M1319" s="4" t="s">
        <v>138</v>
      </c>
      <c r="N1319" s="5">
        <f>N1317-N1318</f>
        <v>9.5367431640625E-7</v>
      </c>
      <c r="O1319" s="5"/>
      <c r="P1319" s="5">
        <f>P1317-P1318</f>
        <v>-36581083.480000228</v>
      </c>
      <c r="Q1319" s="58">
        <f t="shared" si="60"/>
        <v>36581083.480001181</v>
      </c>
      <c r="W1319" s="58">
        <f t="shared" si="61"/>
        <v>0</v>
      </c>
    </row>
    <row r="1321" spans="1:23">
      <c r="R1321" s="3" t="s">
        <v>140</v>
      </c>
    </row>
    <row r="1322" spans="1:23">
      <c r="P1322" s="13">
        <v>-36581151.020000011</v>
      </c>
      <c r="Q1322" s="13"/>
      <c r="R1322" s="3" t="s">
        <v>141</v>
      </c>
    </row>
    <row r="1323" spans="1:23">
      <c r="P1323" s="14">
        <f>P1319-P1322</f>
        <v>67.539999783039093</v>
      </c>
      <c r="Q1323" s="14"/>
      <c r="R1323" s="3" t="s">
        <v>374</v>
      </c>
    </row>
    <row r="1324" spans="1:23" ht="12" thickBot="1">
      <c r="P1324" s="15">
        <f>SUM(P1322:P1323)</f>
        <v>-36581083.480000228</v>
      </c>
      <c r="Q1324" s="5"/>
    </row>
    <row r="1325" spans="1:23" ht="12" thickTop="1"/>
  </sheetData>
  <autoFilter ref="A1:N1319" xr:uid="{444EA909-7671-44ED-AA7B-8A913D743A75}"/>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7C89F-BCE5-4CFD-B960-58C88356CE84}">
  <dimension ref="A1:N83"/>
  <sheetViews>
    <sheetView workbookViewId="0">
      <pane ySplit="1" topLeftCell="A2" activePane="bottomLeft" state="frozen"/>
      <selection pane="bottomLeft"/>
    </sheetView>
  </sheetViews>
  <sheetFormatPr defaultColWidth="8.85546875" defaultRowHeight="11.25"/>
  <cols>
    <col min="1" max="1" width="8.42578125" style="6" bestFit="1" customWidth="1"/>
    <col min="2" max="2" width="8.28515625" style="6" bestFit="1" customWidth="1"/>
    <col min="3" max="3" width="9.28515625" style="6" bestFit="1" customWidth="1"/>
    <col min="4" max="4" width="13" style="6" bestFit="1" customWidth="1"/>
    <col min="5" max="5" width="12.42578125" style="6" bestFit="1" customWidth="1"/>
    <col min="6" max="6" width="24.140625" style="6" bestFit="1" customWidth="1"/>
    <col min="7" max="7" width="15.42578125" style="6" bestFit="1" customWidth="1"/>
    <col min="8" max="8" width="6.28515625" style="6" bestFit="1" customWidth="1"/>
    <col min="9" max="9" width="24" style="6" bestFit="1" customWidth="1"/>
    <col min="10" max="10" width="12.28515625" style="7" bestFit="1" customWidth="1"/>
    <col min="11" max="12" width="11.28515625" style="7" bestFit="1" customWidth="1"/>
    <col min="13" max="13" width="8.85546875" style="7" bestFit="1" customWidth="1"/>
    <col min="14" max="14" width="12.28515625" style="7" bestFit="1" customWidth="1"/>
    <col min="15" max="16384" width="8.85546875" style="6"/>
  </cols>
  <sheetData>
    <row r="1" spans="1:14">
      <c r="A1" s="6" t="s">
        <v>120</v>
      </c>
      <c r="B1" s="6" t="s">
        <v>121</v>
      </c>
      <c r="C1" s="6" t="s">
        <v>122</v>
      </c>
      <c r="D1" s="6" t="s">
        <v>123</v>
      </c>
      <c r="E1" s="6" t="s">
        <v>124</v>
      </c>
      <c r="F1" s="6" t="s">
        <v>125</v>
      </c>
      <c r="G1" s="6" t="s">
        <v>126</v>
      </c>
      <c r="H1" s="6" t="s">
        <v>127</v>
      </c>
      <c r="I1" s="6" t="s">
        <v>125</v>
      </c>
      <c r="J1" s="7" t="s">
        <v>128</v>
      </c>
      <c r="K1" s="7" t="s">
        <v>129</v>
      </c>
      <c r="L1" s="7" t="s">
        <v>130</v>
      </c>
      <c r="M1" s="7" t="s">
        <v>131</v>
      </c>
      <c r="N1" s="7" t="s">
        <v>132</v>
      </c>
    </row>
    <row r="2" spans="1:14">
      <c r="A2" s="6" t="s">
        <v>133</v>
      </c>
      <c r="B2" s="6" t="s">
        <v>134</v>
      </c>
      <c r="C2" s="6" t="s">
        <v>135</v>
      </c>
      <c r="D2" s="6" t="s">
        <v>136</v>
      </c>
      <c r="E2" s="6" t="s">
        <v>19</v>
      </c>
      <c r="F2" s="6" t="s">
        <v>21</v>
      </c>
      <c r="G2" s="6" t="s">
        <v>97</v>
      </c>
      <c r="H2" s="6">
        <v>7</v>
      </c>
      <c r="I2" s="6" t="s">
        <v>98</v>
      </c>
      <c r="J2" s="7">
        <v>349890.22000000003</v>
      </c>
      <c r="K2" s="7">
        <v>0</v>
      </c>
      <c r="L2" s="7">
        <v>0</v>
      </c>
      <c r="M2" s="7">
        <v>0</v>
      </c>
      <c r="N2" s="7">
        <v>349890.22000000003</v>
      </c>
    </row>
    <row r="3" spans="1:14">
      <c r="A3" s="6" t="s">
        <v>133</v>
      </c>
      <c r="B3" s="6" t="s">
        <v>134</v>
      </c>
      <c r="C3" s="6" t="s">
        <v>135</v>
      </c>
      <c r="D3" s="6" t="s">
        <v>136</v>
      </c>
      <c r="E3" s="6" t="s">
        <v>19</v>
      </c>
      <c r="F3" s="6" t="s">
        <v>21</v>
      </c>
      <c r="G3" s="6" t="s">
        <v>97</v>
      </c>
      <c r="H3" s="6">
        <v>7</v>
      </c>
      <c r="I3" s="6" t="s">
        <v>104</v>
      </c>
      <c r="J3" s="7">
        <v>1430079.46</v>
      </c>
      <c r="K3" s="7">
        <v>0</v>
      </c>
      <c r="L3" s="7">
        <v>0</v>
      </c>
      <c r="M3" s="7">
        <v>0</v>
      </c>
      <c r="N3" s="7">
        <v>1430079.46</v>
      </c>
    </row>
    <row r="4" spans="1:14">
      <c r="A4" s="6" t="s">
        <v>133</v>
      </c>
      <c r="B4" s="6" t="s">
        <v>134</v>
      </c>
      <c r="C4" s="6" t="s">
        <v>135</v>
      </c>
      <c r="D4" s="6" t="s">
        <v>136</v>
      </c>
      <c r="E4" s="6" t="s">
        <v>19</v>
      </c>
      <c r="F4" s="6" t="s">
        <v>21</v>
      </c>
      <c r="G4" s="6" t="s">
        <v>65</v>
      </c>
      <c r="H4" s="6">
        <v>8</v>
      </c>
      <c r="I4" s="6" t="s">
        <v>75</v>
      </c>
      <c r="J4" s="7">
        <v>102605.64</v>
      </c>
      <c r="K4" s="7">
        <v>0</v>
      </c>
      <c r="L4" s="7">
        <v>0</v>
      </c>
      <c r="M4" s="7">
        <v>0</v>
      </c>
      <c r="N4" s="7">
        <v>102605.64</v>
      </c>
    </row>
    <row r="5" spans="1:14">
      <c r="A5" s="6" t="s">
        <v>133</v>
      </c>
      <c r="B5" s="6" t="s">
        <v>134</v>
      </c>
      <c r="C5" s="6" t="s">
        <v>135</v>
      </c>
      <c r="D5" s="6" t="s">
        <v>136</v>
      </c>
      <c r="E5" s="6" t="s">
        <v>19</v>
      </c>
      <c r="F5" s="6" t="s">
        <v>21</v>
      </c>
      <c r="G5" s="6" t="s">
        <v>65</v>
      </c>
      <c r="H5" s="6">
        <v>8</v>
      </c>
      <c r="I5" s="6" t="s">
        <v>84</v>
      </c>
      <c r="J5" s="7">
        <v>21626.02</v>
      </c>
      <c r="K5" s="7">
        <v>0</v>
      </c>
      <c r="L5" s="7">
        <v>0</v>
      </c>
      <c r="M5" s="7">
        <v>0</v>
      </c>
      <c r="N5" s="7">
        <v>21626.02</v>
      </c>
    </row>
    <row r="6" spans="1:14">
      <c r="A6" s="6" t="s">
        <v>133</v>
      </c>
      <c r="B6" s="6" t="s">
        <v>134</v>
      </c>
      <c r="C6" s="6" t="s">
        <v>135</v>
      </c>
      <c r="D6" s="6" t="s">
        <v>136</v>
      </c>
      <c r="E6" s="6" t="s">
        <v>19</v>
      </c>
      <c r="F6" s="6" t="s">
        <v>21</v>
      </c>
      <c r="G6" s="6" t="s">
        <v>65</v>
      </c>
      <c r="H6" s="6">
        <v>8</v>
      </c>
      <c r="I6" s="6" t="s">
        <v>77</v>
      </c>
      <c r="J6" s="7">
        <v>22186184.390000001</v>
      </c>
      <c r="K6" s="7">
        <v>0</v>
      </c>
      <c r="L6" s="7">
        <v>0</v>
      </c>
      <c r="M6" s="7">
        <v>0</v>
      </c>
      <c r="N6" s="7">
        <v>22186184.390000001</v>
      </c>
    </row>
    <row r="7" spans="1:14">
      <c r="A7" s="6" t="s">
        <v>133</v>
      </c>
      <c r="B7" s="6" t="s">
        <v>134</v>
      </c>
      <c r="C7" s="6" t="s">
        <v>135</v>
      </c>
      <c r="D7" s="6" t="s">
        <v>136</v>
      </c>
      <c r="E7" s="6" t="s">
        <v>19</v>
      </c>
      <c r="F7" s="6" t="s">
        <v>21</v>
      </c>
      <c r="G7" s="6" t="s">
        <v>65</v>
      </c>
      <c r="H7" s="6">
        <v>8</v>
      </c>
      <c r="I7" s="6" t="s">
        <v>66</v>
      </c>
      <c r="J7" s="7">
        <v>3460585.67</v>
      </c>
      <c r="K7" s="7">
        <v>0</v>
      </c>
      <c r="L7" s="7">
        <v>0</v>
      </c>
      <c r="M7" s="7">
        <v>0</v>
      </c>
      <c r="N7" s="7">
        <v>3460585.67</v>
      </c>
    </row>
    <row r="8" spans="1:14">
      <c r="A8" s="6" t="s">
        <v>133</v>
      </c>
      <c r="B8" s="6" t="s">
        <v>134</v>
      </c>
      <c r="C8" s="6" t="s">
        <v>135</v>
      </c>
      <c r="D8" s="6" t="s">
        <v>136</v>
      </c>
      <c r="E8" s="6" t="s">
        <v>19</v>
      </c>
      <c r="F8" s="6" t="s">
        <v>21</v>
      </c>
      <c r="G8" s="6" t="s">
        <v>65</v>
      </c>
      <c r="H8" s="6">
        <v>8</v>
      </c>
      <c r="I8" s="6" t="s">
        <v>117</v>
      </c>
      <c r="J8" s="7">
        <v>183581.23</v>
      </c>
      <c r="K8" s="7">
        <v>0</v>
      </c>
      <c r="L8" s="7">
        <v>0</v>
      </c>
      <c r="M8" s="7">
        <v>0</v>
      </c>
      <c r="N8" s="7">
        <v>183581.23</v>
      </c>
    </row>
    <row r="9" spans="1:14">
      <c r="A9" s="6" t="s">
        <v>133</v>
      </c>
      <c r="B9" s="6" t="s">
        <v>134</v>
      </c>
      <c r="C9" s="6" t="s">
        <v>135</v>
      </c>
      <c r="D9" s="6" t="s">
        <v>136</v>
      </c>
      <c r="E9" s="6" t="s">
        <v>19</v>
      </c>
      <c r="F9" s="6" t="s">
        <v>21</v>
      </c>
      <c r="G9" s="6" t="s">
        <v>20</v>
      </c>
      <c r="H9" s="6">
        <v>9</v>
      </c>
      <c r="I9" s="6" t="s">
        <v>92</v>
      </c>
      <c r="J9" s="7">
        <v>463462.04000000004</v>
      </c>
      <c r="K9" s="7">
        <v>58934.630000000005</v>
      </c>
      <c r="L9" s="7">
        <v>-7634.06</v>
      </c>
      <c r="M9" s="7">
        <v>0</v>
      </c>
      <c r="N9" s="7">
        <v>514762.61</v>
      </c>
    </row>
    <row r="10" spans="1:14">
      <c r="A10" s="6" t="s">
        <v>133</v>
      </c>
      <c r="B10" s="6" t="s">
        <v>134</v>
      </c>
      <c r="C10" s="6" t="s">
        <v>135</v>
      </c>
      <c r="D10" s="6" t="s">
        <v>136</v>
      </c>
      <c r="E10" s="6" t="s">
        <v>19</v>
      </c>
      <c r="F10" s="6" t="s">
        <v>21</v>
      </c>
      <c r="G10" s="6" t="s">
        <v>20</v>
      </c>
      <c r="H10" s="6">
        <v>9</v>
      </c>
      <c r="I10" s="6" t="s">
        <v>51</v>
      </c>
      <c r="J10" s="7">
        <v>188960.65</v>
      </c>
      <c r="K10" s="7">
        <v>1250</v>
      </c>
      <c r="L10" s="7">
        <v>0</v>
      </c>
      <c r="M10" s="7">
        <v>0</v>
      </c>
      <c r="N10" s="7">
        <v>190210.65</v>
      </c>
    </row>
    <row r="11" spans="1:14">
      <c r="A11" s="6" t="s">
        <v>133</v>
      </c>
      <c r="B11" s="6" t="s">
        <v>134</v>
      </c>
      <c r="C11" s="6" t="s">
        <v>135</v>
      </c>
      <c r="D11" s="6" t="s">
        <v>136</v>
      </c>
      <c r="E11" s="6" t="s">
        <v>19</v>
      </c>
      <c r="F11" s="6" t="s">
        <v>21</v>
      </c>
      <c r="G11" s="6" t="s">
        <v>20</v>
      </c>
      <c r="H11" s="6">
        <v>9</v>
      </c>
      <c r="I11" s="6" t="s">
        <v>61</v>
      </c>
      <c r="J11" s="7">
        <v>256516838.90000001</v>
      </c>
      <c r="K11" s="7">
        <v>4345734.21</v>
      </c>
      <c r="L11" s="7">
        <v>-651753.15</v>
      </c>
      <c r="M11" s="7">
        <v>0</v>
      </c>
      <c r="N11" s="7">
        <v>260210819.96000001</v>
      </c>
    </row>
    <row r="12" spans="1:14">
      <c r="A12" s="6" t="s">
        <v>133</v>
      </c>
      <c r="B12" s="6" t="s">
        <v>134</v>
      </c>
      <c r="C12" s="6" t="s">
        <v>135</v>
      </c>
      <c r="D12" s="6" t="s">
        <v>136</v>
      </c>
      <c r="E12" s="6" t="s">
        <v>19</v>
      </c>
      <c r="F12" s="6" t="s">
        <v>21</v>
      </c>
      <c r="G12" s="6" t="s">
        <v>20</v>
      </c>
      <c r="H12" s="6">
        <v>9</v>
      </c>
      <c r="I12" s="6" t="s">
        <v>39</v>
      </c>
      <c r="J12" s="7">
        <v>5384378.3200000003</v>
      </c>
      <c r="K12" s="7">
        <v>195934.2</v>
      </c>
      <c r="L12" s="7">
        <v>-2565.52</v>
      </c>
      <c r="M12" s="7">
        <v>0</v>
      </c>
      <c r="N12" s="7">
        <v>5577747</v>
      </c>
    </row>
    <row r="13" spans="1:14">
      <c r="A13" s="6" t="s">
        <v>133</v>
      </c>
      <c r="B13" s="6" t="s">
        <v>134</v>
      </c>
      <c r="C13" s="6" t="s">
        <v>135</v>
      </c>
      <c r="D13" s="6" t="s">
        <v>136</v>
      </c>
      <c r="E13" s="6" t="s">
        <v>19</v>
      </c>
      <c r="F13" s="6" t="s">
        <v>21</v>
      </c>
      <c r="G13" s="6" t="s">
        <v>20</v>
      </c>
      <c r="H13" s="6">
        <v>9</v>
      </c>
      <c r="I13" s="6" t="s">
        <v>55</v>
      </c>
      <c r="J13" s="7">
        <v>5809672.1200000001</v>
      </c>
      <c r="K13" s="7">
        <v>25940.25</v>
      </c>
      <c r="L13" s="7">
        <v>-528.06000000000006</v>
      </c>
      <c r="M13" s="7">
        <v>0</v>
      </c>
      <c r="N13" s="7">
        <v>5835084.3100000005</v>
      </c>
    </row>
    <row r="14" spans="1:14">
      <c r="A14" s="6" t="s">
        <v>133</v>
      </c>
      <c r="B14" s="6" t="s">
        <v>134</v>
      </c>
      <c r="C14" s="6" t="s">
        <v>135</v>
      </c>
      <c r="D14" s="6" t="s">
        <v>136</v>
      </c>
      <c r="E14" s="6" t="s">
        <v>19</v>
      </c>
      <c r="F14" s="6" t="s">
        <v>21</v>
      </c>
      <c r="G14" s="6" t="s">
        <v>20</v>
      </c>
      <c r="H14" s="6">
        <v>9</v>
      </c>
      <c r="I14" s="6" t="s">
        <v>46</v>
      </c>
      <c r="J14" s="7">
        <v>190797044.31</v>
      </c>
      <c r="K14" s="7">
        <v>5180904.28</v>
      </c>
      <c r="L14" s="7">
        <v>-572490.78</v>
      </c>
      <c r="M14" s="7">
        <v>0</v>
      </c>
      <c r="N14" s="7">
        <v>195405457.81</v>
      </c>
    </row>
    <row r="15" spans="1:14">
      <c r="A15" s="6" t="s">
        <v>133</v>
      </c>
      <c r="B15" s="6" t="s">
        <v>134</v>
      </c>
      <c r="C15" s="6" t="s">
        <v>135</v>
      </c>
      <c r="D15" s="6" t="s">
        <v>136</v>
      </c>
      <c r="E15" s="6" t="s">
        <v>19</v>
      </c>
      <c r="F15" s="6" t="s">
        <v>21</v>
      </c>
      <c r="G15" s="6" t="s">
        <v>20</v>
      </c>
      <c r="H15" s="6">
        <v>9</v>
      </c>
      <c r="I15" s="6" t="s">
        <v>27</v>
      </c>
      <c r="J15" s="7">
        <v>44026075.630000003</v>
      </c>
      <c r="K15" s="7">
        <v>466031.52</v>
      </c>
      <c r="L15" s="7">
        <v>-434766.62</v>
      </c>
      <c r="M15" s="7">
        <v>0</v>
      </c>
      <c r="N15" s="7">
        <v>44057340.530000001</v>
      </c>
    </row>
    <row r="16" spans="1:14">
      <c r="A16" s="6" t="s">
        <v>133</v>
      </c>
      <c r="B16" s="6" t="s">
        <v>134</v>
      </c>
      <c r="C16" s="6" t="s">
        <v>135</v>
      </c>
      <c r="D16" s="6" t="s">
        <v>136</v>
      </c>
      <c r="E16" s="6" t="s">
        <v>19</v>
      </c>
      <c r="F16" s="6" t="s">
        <v>21</v>
      </c>
      <c r="G16" s="6" t="s">
        <v>20</v>
      </c>
      <c r="H16" s="6">
        <v>9</v>
      </c>
      <c r="I16" s="6" t="s">
        <v>44</v>
      </c>
      <c r="J16" s="7">
        <v>15747709.27</v>
      </c>
      <c r="K16" s="7">
        <v>405084.79000000004</v>
      </c>
      <c r="L16" s="7">
        <v>-145026.51</v>
      </c>
      <c r="M16" s="7">
        <v>0</v>
      </c>
      <c r="N16" s="7">
        <v>16007767.550000001</v>
      </c>
    </row>
    <row r="17" spans="1:14">
      <c r="A17" s="6" t="s">
        <v>133</v>
      </c>
      <c r="B17" s="6" t="s">
        <v>134</v>
      </c>
      <c r="C17" s="6" t="s">
        <v>135</v>
      </c>
      <c r="D17" s="6" t="s">
        <v>136</v>
      </c>
      <c r="E17" s="6" t="s">
        <v>19</v>
      </c>
      <c r="F17" s="6" t="s">
        <v>21</v>
      </c>
      <c r="G17" s="6" t="s">
        <v>20</v>
      </c>
      <c r="H17" s="6">
        <v>9</v>
      </c>
      <c r="I17" s="6" t="s">
        <v>63</v>
      </c>
      <c r="J17" s="7">
        <v>5330103.6399999997</v>
      </c>
      <c r="K17" s="7">
        <v>91392.76</v>
      </c>
      <c r="L17" s="7">
        <v>0</v>
      </c>
      <c r="M17" s="7">
        <v>0</v>
      </c>
      <c r="N17" s="7">
        <v>5421496.4000000004</v>
      </c>
    </row>
    <row r="18" spans="1:14">
      <c r="A18" s="6" t="s">
        <v>133</v>
      </c>
      <c r="B18" s="6" t="s">
        <v>134</v>
      </c>
      <c r="C18" s="6" t="s">
        <v>135</v>
      </c>
      <c r="D18" s="6" t="s">
        <v>136</v>
      </c>
      <c r="E18" s="6" t="s">
        <v>19</v>
      </c>
      <c r="F18" s="6" t="s">
        <v>21</v>
      </c>
      <c r="G18" s="6" t="s">
        <v>20</v>
      </c>
      <c r="H18" s="6">
        <v>9</v>
      </c>
      <c r="I18" s="6" t="s">
        <v>22</v>
      </c>
      <c r="J18" s="7">
        <v>4640138.4000000004</v>
      </c>
      <c r="K18" s="7">
        <v>120203.8</v>
      </c>
      <c r="L18" s="7">
        <v>0</v>
      </c>
      <c r="M18" s="7">
        <v>0</v>
      </c>
      <c r="N18" s="7">
        <v>4760342.2</v>
      </c>
    </row>
    <row r="19" spans="1:14">
      <c r="A19" s="6" t="s">
        <v>133</v>
      </c>
      <c r="B19" s="6" t="s">
        <v>134</v>
      </c>
      <c r="C19" s="6" t="s">
        <v>135</v>
      </c>
      <c r="D19" s="6" t="s">
        <v>136</v>
      </c>
      <c r="E19" s="6" t="s">
        <v>19</v>
      </c>
      <c r="F19" s="6" t="s">
        <v>21</v>
      </c>
      <c r="G19" s="6" t="s">
        <v>20</v>
      </c>
      <c r="H19" s="6">
        <v>9</v>
      </c>
      <c r="I19" s="6" t="s">
        <v>80</v>
      </c>
      <c r="J19" s="7">
        <v>2485452.7999999998</v>
      </c>
      <c r="K19" s="7">
        <v>13663.45</v>
      </c>
      <c r="L19" s="7">
        <v>-24235.45</v>
      </c>
      <c r="M19" s="7">
        <v>0</v>
      </c>
      <c r="N19" s="7">
        <v>2474880.7999999998</v>
      </c>
    </row>
    <row r="20" spans="1:14">
      <c r="A20" s="6" t="s">
        <v>133</v>
      </c>
      <c r="B20" s="6" t="s">
        <v>134</v>
      </c>
      <c r="C20" s="6" t="s">
        <v>135</v>
      </c>
      <c r="D20" s="6" t="s">
        <v>136</v>
      </c>
      <c r="E20" s="6" t="s">
        <v>19</v>
      </c>
      <c r="F20" s="6" t="s">
        <v>21</v>
      </c>
      <c r="G20" s="6" t="s">
        <v>20</v>
      </c>
      <c r="H20" s="6">
        <v>9</v>
      </c>
      <c r="I20" s="6" t="s">
        <v>48</v>
      </c>
      <c r="J20" s="7">
        <v>2148124.7599999998</v>
      </c>
      <c r="K20" s="7">
        <v>0</v>
      </c>
      <c r="L20" s="7">
        <v>0</v>
      </c>
      <c r="M20" s="7">
        <v>0</v>
      </c>
      <c r="N20" s="7">
        <v>2148124.7599999998</v>
      </c>
    </row>
    <row r="21" spans="1:14">
      <c r="A21" s="6" t="s">
        <v>133</v>
      </c>
      <c r="B21" s="6" t="s">
        <v>134</v>
      </c>
      <c r="C21" s="6" t="s">
        <v>135</v>
      </c>
      <c r="D21" s="6" t="s">
        <v>136</v>
      </c>
      <c r="E21" s="6" t="s">
        <v>19</v>
      </c>
      <c r="F21" s="6" t="s">
        <v>21</v>
      </c>
      <c r="G21" s="6" t="s">
        <v>29</v>
      </c>
      <c r="H21" s="6">
        <v>10</v>
      </c>
      <c r="I21" s="6" t="s">
        <v>95</v>
      </c>
      <c r="J21" s="7">
        <v>1715462.77</v>
      </c>
      <c r="K21" s="7">
        <v>0</v>
      </c>
      <c r="L21" s="7">
        <v>-42000</v>
      </c>
      <c r="M21" s="7">
        <v>0</v>
      </c>
      <c r="N21" s="7">
        <v>1673462.77</v>
      </c>
    </row>
    <row r="22" spans="1:14">
      <c r="A22" s="6" t="s">
        <v>133</v>
      </c>
      <c r="B22" s="6" t="s">
        <v>134</v>
      </c>
      <c r="C22" s="6" t="s">
        <v>135</v>
      </c>
      <c r="D22" s="6" t="s">
        <v>136</v>
      </c>
      <c r="E22" s="6" t="s">
        <v>19</v>
      </c>
      <c r="F22" s="6" t="s">
        <v>21</v>
      </c>
      <c r="G22" s="6" t="s">
        <v>29</v>
      </c>
      <c r="H22" s="6">
        <v>10</v>
      </c>
      <c r="I22" s="6" t="s">
        <v>30</v>
      </c>
      <c r="J22" s="7">
        <v>24406261.629999999</v>
      </c>
      <c r="K22" s="7">
        <v>461638.01</v>
      </c>
      <c r="L22" s="7">
        <v>-8264.0300000000007</v>
      </c>
      <c r="M22" s="7">
        <v>0</v>
      </c>
      <c r="N22" s="7">
        <v>24859635.609999999</v>
      </c>
    </row>
    <row r="23" spans="1:14">
      <c r="A23" s="6" t="s">
        <v>133</v>
      </c>
      <c r="B23" s="6" t="s">
        <v>134</v>
      </c>
      <c r="C23" s="6" t="s">
        <v>135</v>
      </c>
      <c r="D23" s="6" t="s">
        <v>136</v>
      </c>
      <c r="E23" s="6" t="s">
        <v>19</v>
      </c>
      <c r="F23" s="6" t="s">
        <v>21</v>
      </c>
      <c r="G23" s="6" t="s">
        <v>29</v>
      </c>
      <c r="H23" s="6">
        <v>10</v>
      </c>
      <c r="I23" s="6" t="s">
        <v>70</v>
      </c>
      <c r="J23" s="7">
        <v>5081662.0199999996</v>
      </c>
      <c r="K23" s="7">
        <v>430377.16000000003</v>
      </c>
      <c r="L23" s="7">
        <v>-492076.21</v>
      </c>
      <c r="M23" s="7">
        <v>0</v>
      </c>
      <c r="N23" s="7">
        <v>5019962.97</v>
      </c>
    </row>
    <row r="24" spans="1:14">
      <c r="A24" s="6" t="s">
        <v>133</v>
      </c>
      <c r="B24" s="6" t="s">
        <v>134</v>
      </c>
      <c r="C24" s="6" t="s">
        <v>135</v>
      </c>
      <c r="D24" s="6" t="s">
        <v>136</v>
      </c>
      <c r="E24" s="6" t="s">
        <v>19</v>
      </c>
      <c r="F24" s="6" t="s">
        <v>21</v>
      </c>
      <c r="G24" s="6" t="s">
        <v>29</v>
      </c>
      <c r="H24" s="6">
        <v>10</v>
      </c>
      <c r="I24" s="6" t="s">
        <v>34</v>
      </c>
      <c r="J24" s="7">
        <v>16829131.34</v>
      </c>
      <c r="K24" s="7">
        <v>2189264.5</v>
      </c>
      <c r="L24" s="7">
        <v>-440245.94</v>
      </c>
      <c r="M24" s="7">
        <v>-61820.35</v>
      </c>
      <c r="N24" s="7">
        <v>18516329.550000001</v>
      </c>
    </row>
    <row r="25" spans="1:14">
      <c r="A25" s="6" t="s">
        <v>133</v>
      </c>
      <c r="B25" s="6" t="s">
        <v>134</v>
      </c>
      <c r="C25" s="6" t="s">
        <v>135</v>
      </c>
      <c r="D25" s="6" t="s">
        <v>136</v>
      </c>
      <c r="E25" s="6" t="s">
        <v>19</v>
      </c>
      <c r="F25" s="6" t="s">
        <v>21</v>
      </c>
      <c r="G25" s="6" t="s">
        <v>29</v>
      </c>
      <c r="H25" s="6">
        <v>10</v>
      </c>
      <c r="I25" s="6" t="s">
        <v>82</v>
      </c>
      <c r="J25" s="7">
        <v>317701.8</v>
      </c>
      <c r="K25" s="7">
        <v>0</v>
      </c>
      <c r="L25" s="7">
        <v>0</v>
      </c>
      <c r="M25" s="7">
        <v>0</v>
      </c>
      <c r="N25" s="7">
        <v>317701.8</v>
      </c>
    </row>
    <row r="26" spans="1:14">
      <c r="A26" s="6" t="s">
        <v>133</v>
      </c>
      <c r="B26" s="6" t="s">
        <v>134</v>
      </c>
      <c r="C26" s="6" t="s">
        <v>135</v>
      </c>
      <c r="D26" s="6" t="s">
        <v>136</v>
      </c>
      <c r="E26" s="6" t="s">
        <v>19</v>
      </c>
      <c r="F26" s="6" t="s">
        <v>21</v>
      </c>
      <c r="G26" s="6" t="s">
        <v>29</v>
      </c>
      <c r="H26" s="6">
        <v>10</v>
      </c>
      <c r="I26" s="6" t="s">
        <v>60</v>
      </c>
      <c r="J26" s="7">
        <v>7386828.96</v>
      </c>
      <c r="K26" s="7">
        <v>179026.46</v>
      </c>
      <c r="L26" s="7">
        <v>0</v>
      </c>
      <c r="M26" s="7">
        <v>0</v>
      </c>
      <c r="N26" s="7">
        <v>7565855.4199999999</v>
      </c>
    </row>
    <row r="27" spans="1:14">
      <c r="A27" s="6" t="s">
        <v>133</v>
      </c>
      <c r="B27" s="6" t="s">
        <v>134</v>
      </c>
      <c r="C27" s="6" t="s">
        <v>135</v>
      </c>
      <c r="D27" s="6" t="s">
        <v>136</v>
      </c>
      <c r="E27" s="6" t="s">
        <v>19</v>
      </c>
      <c r="F27" s="6" t="s">
        <v>21</v>
      </c>
      <c r="G27" s="6" t="s">
        <v>29</v>
      </c>
      <c r="H27" s="6">
        <v>10</v>
      </c>
      <c r="I27" s="6" t="s">
        <v>100</v>
      </c>
      <c r="J27" s="7">
        <v>33141.480000000003</v>
      </c>
      <c r="K27" s="7">
        <v>0</v>
      </c>
      <c r="L27" s="7">
        <v>0</v>
      </c>
      <c r="M27" s="7">
        <v>0</v>
      </c>
      <c r="N27" s="7">
        <v>33141.480000000003</v>
      </c>
    </row>
    <row r="28" spans="1:14">
      <c r="A28" s="6" t="s">
        <v>133</v>
      </c>
      <c r="B28" s="6" t="s">
        <v>134</v>
      </c>
      <c r="C28" s="6" t="s">
        <v>135</v>
      </c>
      <c r="D28" s="6" t="s">
        <v>136</v>
      </c>
      <c r="E28" s="6" t="s">
        <v>19</v>
      </c>
      <c r="F28" s="6" t="s">
        <v>21</v>
      </c>
      <c r="G28" s="6" t="s">
        <v>29</v>
      </c>
      <c r="H28" s="6">
        <v>10</v>
      </c>
      <c r="I28" s="6" t="s">
        <v>57</v>
      </c>
      <c r="J28" s="7">
        <v>3782866.4699999997</v>
      </c>
      <c r="K28" s="7">
        <v>212761.98</v>
      </c>
      <c r="L28" s="7">
        <v>-195627.82</v>
      </c>
      <c r="M28" s="7">
        <v>0</v>
      </c>
      <c r="N28" s="7">
        <v>3800000.63</v>
      </c>
    </row>
    <row r="29" spans="1:14">
      <c r="A29" s="6" t="s">
        <v>133</v>
      </c>
      <c r="B29" s="6" t="s">
        <v>134</v>
      </c>
      <c r="C29" s="6" t="s">
        <v>135</v>
      </c>
      <c r="D29" s="6" t="s">
        <v>136</v>
      </c>
      <c r="E29" s="6" t="s">
        <v>19</v>
      </c>
      <c r="F29" s="6" t="s">
        <v>21</v>
      </c>
      <c r="G29" s="6" t="s">
        <v>29</v>
      </c>
      <c r="H29" s="6">
        <v>10</v>
      </c>
      <c r="I29" s="6" t="s">
        <v>41</v>
      </c>
      <c r="J29" s="7">
        <v>4331167.5999999996</v>
      </c>
      <c r="K29" s="7">
        <v>10869.62</v>
      </c>
      <c r="L29" s="7">
        <v>-11768.78</v>
      </c>
      <c r="M29" s="7">
        <v>0</v>
      </c>
      <c r="N29" s="7">
        <v>4330268.4400000004</v>
      </c>
    </row>
    <row r="30" spans="1:14">
      <c r="A30" s="6" t="s">
        <v>133</v>
      </c>
      <c r="B30" s="6" t="s">
        <v>134</v>
      </c>
      <c r="C30" s="6" t="s">
        <v>135</v>
      </c>
      <c r="D30" s="6" t="s">
        <v>136</v>
      </c>
      <c r="E30" s="6" t="s">
        <v>19</v>
      </c>
      <c r="F30" s="6" t="s">
        <v>21</v>
      </c>
      <c r="G30" s="6" t="s">
        <v>29</v>
      </c>
      <c r="H30" s="6">
        <v>10</v>
      </c>
      <c r="I30" s="6" t="s">
        <v>87</v>
      </c>
      <c r="J30" s="7">
        <v>166834.66</v>
      </c>
      <c r="K30" s="7">
        <v>1849.64</v>
      </c>
      <c r="L30" s="7">
        <v>0</v>
      </c>
      <c r="M30" s="7">
        <v>0</v>
      </c>
      <c r="N30" s="7">
        <v>168684.30000000002</v>
      </c>
    </row>
    <row r="31" spans="1:14">
      <c r="A31" s="6" t="s">
        <v>133</v>
      </c>
      <c r="B31" s="6" t="s">
        <v>134</v>
      </c>
      <c r="C31" s="6" t="s">
        <v>135</v>
      </c>
      <c r="D31" s="6" t="s">
        <v>136</v>
      </c>
      <c r="E31" s="6" t="s">
        <v>19</v>
      </c>
      <c r="F31" s="6" t="s">
        <v>103</v>
      </c>
      <c r="G31" s="6" t="s">
        <v>29</v>
      </c>
      <c r="H31" s="6">
        <v>10</v>
      </c>
      <c r="I31" s="6" t="s">
        <v>95</v>
      </c>
      <c r="J31" s="7">
        <v>994275.27</v>
      </c>
      <c r="K31" s="7">
        <v>0</v>
      </c>
      <c r="L31" s="7">
        <v>0</v>
      </c>
      <c r="M31" s="7">
        <v>0</v>
      </c>
      <c r="N31" s="7">
        <v>994275.27</v>
      </c>
    </row>
    <row r="32" spans="1:14">
      <c r="A32" s="6" t="s">
        <v>133</v>
      </c>
      <c r="B32" s="6" t="s">
        <v>134</v>
      </c>
      <c r="C32" s="6" t="s">
        <v>135</v>
      </c>
      <c r="D32" s="6" t="s">
        <v>136</v>
      </c>
      <c r="E32" s="6" t="s">
        <v>19</v>
      </c>
      <c r="F32" s="6" t="s">
        <v>106</v>
      </c>
      <c r="G32" s="6" t="s">
        <v>97</v>
      </c>
      <c r="H32" s="6">
        <v>7</v>
      </c>
      <c r="I32" s="6" t="s">
        <v>98</v>
      </c>
      <c r="J32" s="7">
        <v>0</v>
      </c>
      <c r="K32" s="7">
        <v>0</v>
      </c>
      <c r="L32" s="7">
        <v>0</v>
      </c>
      <c r="M32" s="7">
        <v>0</v>
      </c>
      <c r="N32" s="7">
        <v>0</v>
      </c>
    </row>
    <row r="33" spans="1:14">
      <c r="A33" s="6" t="s">
        <v>133</v>
      </c>
      <c r="B33" s="6" t="s">
        <v>134</v>
      </c>
      <c r="C33" s="6" t="s">
        <v>135</v>
      </c>
      <c r="D33" s="6" t="s">
        <v>136</v>
      </c>
      <c r="E33" s="6" t="s">
        <v>19</v>
      </c>
      <c r="F33" s="6" t="s">
        <v>106</v>
      </c>
      <c r="G33" s="6" t="s">
        <v>97</v>
      </c>
      <c r="H33" s="6">
        <v>7</v>
      </c>
      <c r="I33" s="6" t="s">
        <v>104</v>
      </c>
      <c r="J33" s="7">
        <v>0</v>
      </c>
      <c r="K33" s="7">
        <v>0</v>
      </c>
      <c r="L33" s="7">
        <v>0</v>
      </c>
      <c r="M33" s="7">
        <v>0</v>
      </c>
      <c r="N33" s="7">
        <v>0</v>
      </c>
    </row>
    <row r="34" spans="1:14">
      <c r="A34" s="6" t="s">
        <v>133</v>
      </c>
      <c r="B34" s="6" t="s">
        <v>134</v>
      </c>
      <c r="C34" s="6" t="s">
        <v>135</v>
      </c>
      <c r="D34" s="6" t="s">
        <v>136</v>
      </c>
      <c r="E34" s="6" t="s">
        <v>19</v>
      </c>
      <c r="F34" s="6" t="s">
        <v>106</v>
      </c>
      <c r="G34" s="6" t="s">
        <v>65</v>
      </c>
      <c r="H34" s="6">
        <v>8</v>
      </c>
      <c r="I34" s="6" t="s">
        <v>66</v>
      </c>
      <c r="J34" s="7">
        <v>0</v>
      </c>
      <c r="K34" s="7">
        <v>0</v>
      </c>
      <c r="L34" s="7">
        <v>0</v>
      </c>
      <c r="M34" s="7">
        <v>0</v>
      </c>
      <c r="N34" s="7">
        <v>0</v>
      </c>
    </row>
    <row r="35" spans="1:14">
      <c r="A35" s="6" t="s">
        <v>133</v>
      </c>
      <c r="B35" s="6" t="s">
        <v>134</v>
      </c>
      <c r="C35" s="6" t="s">
        <v>135</v>
      </c>
      <c r="D35" s="6" t="s">
        <v>136</v>
      </c>
      <c r="E35" s="6" t="s">
        <v>19</v>
      </c>
      <c r="F35" s="6" t="s">
        <v>106</v>
      </c>
      <c r="G35" s="6" t="s">
        <v>20</v>
      </c>
      <c r="H35" s="6">
        <v>9</v>
      </c>
      <c r="I35" s="6" t="s">
        <v>92</v>
      </c>
      <c r="J35" s="7">
        <v>58880.24</v>
      </c>
      <c r="K35" s="7">
        <v>-57223.630000000005</v>
      </c>
      <c r="L35" s="7">
        <v>0</v>
      </c>
      <c r="M35" s="7">
        <v>0</v>
      </c>
      <c r="N35" s="7">
        <v>1656.6100000000001</v>
      </c>
    </row>
    <row r="36" spans="1:14">
      <c r="A36" s="6" t="s">
        <v>133</v>
      </c>
      <c r="B36" s="6" t="s">
        <v>134</v>
      </c>
      <c r="C36" s="6" t="s">
        <v>135</v>
      </c>
      <c r="D36" s="6" t="s">
        <v>136</v>
      </c>
      <c r="E36" s="6" t="s">
        <v>19</v>
      </c>
      <c r="F36" s="6" t="s">
        <v>106</v>
      </c>
      <c r="G36" s="6" t="s">
        <v>20</v>
      </c>
      <c r="H36" s="6">
        <v>9</v>
      </c>
      <c r="I36" s="6" t="s">
        <v>51</v>
      </c>
      <c r="J36" s="7">
        <v>0</v>
      </c>
      <c r="K36" s="7">
        <v>0</v>
      </c>
      <c r="L36" s="7">
        <v>0</v>
      </c>
      <c r="M36" s="7">
        <v>0</v>
      </c>
      <c r="N36" s="7">
        <v>0</v>
      </c>
    </row>
    <row r="37" spans="1:14">
      <c r="A37" s="6" t="s">
        <v>133</v>
      </c>
      <c r="B37" s="6" t="s">
        <v>134</v>
      </c>
      <c r="C37" s="6" t="s">
        <v>135</v>
      </c>
      <c r="D37" s="6" t="s">
        <v>136</v>
      </c>
      <c r="E37" s="6" t="s">
        <v>19</v>
      </c>
      <c r="F37" s="6" t="s">
        <v>106</v>
      </c>
      <c r="G37" s="6" t="s">
        <v>20</v>
      </c>
      <c r="H37" s="6">
        <v>9</v>
      </c>
      <c r="I37" s="6" t="s">
        <v>61</v>
      </c>
      <c r="J37" s="7">
        <v>1446095.53</v>
      </c>
      <c r="K37" s="7">
        <v>-269097.44</v>
      </c>
      <c r="L37" s="7">
        <v>0</v>
      </c>
      <c r="M37" s="7">
        <v>0</v>
      </c>
      <c r="N37" s="7">
        <v>1176998.0900000001</v>
      </c>
    </row>
    <row r="38" spans="1:14">
      <c r="A38" s="6" t="s">
        <v>133</v>
      </c>
      <c r="B38" s="6" t="s">
        <v>134</v>
      </c>
      <c r="C38" s="6" t="s">
        <v>135</v>
      </c>
      <c r="D38" s="6" t="s">
        <v>136</v>
      </c>
      <c r="E38" s="6" t="s">
        <v>19</v>
      </c>
      <c r="F38" s="6" t="s">
        <v>106</v>
      </c>
      <c r="G38" s="6" t="s">
        <v>20</v>
      </c>
      <c r="H38" s="6">
        <v>9</v>
      </c>
      <c r="I38" s="6" t="s">
        <v>39</v>
      </c>
      <c r="J38" s="7">
        <v>170480.25</v>
      </c>
      <c r="K38" s="7">
        <v>-150650.07</v>
      </c>
      <c r="L38" s="7">
        <v>0</v>
      </c>
      <c r="M38" s="7">
        <v>0</v>
      </c>
      <c r="N38" s="7">
        <v>19830.18</v>
      </c>
    </row>
    <row r="39" spans="1:14">
      <c r="A39" s="6" t="s">
        <v>133</v>
      </c>
      <c r="B39" s="6" t="s">
        <v>134</v>
      </c>
      <c r="C39" s="6" t="s">
        <v>135</v>
      </c>
      <c r="D39" s="6" t="s">
        <v>136</v>
      </c>
      <c r="E39" s="6" t="s">
        <v>19</v>
      </c>
      <c r="F39" s="6" t="s">
        <v>106</v>
      </c>
      <c r="G39" s="6" t="s">
        <v>20</v>
      </c>
      <c r="H39" s="6">
        <v>9</v>
      </c>
      <c r="I39" s="6" t="s">
        <v>55</v>
      </c>
      <c r="J39" s="7">
        <v>25909.02</v>
      </c>
      <c r="K39" s="7">
        <v>-25909.02</v>
      </c>
      <c r="L39" s="7">
        <v>0</v>
      </c>
      <c r="M39" s="7">
        <v>0</v>
      </c>
      <c r="N39" s="7">
        <v>0</v>
      </c>
    </row>
    <row r="40" spans="1:14">
      <c r="A40" s="6" t="s">
        <v>133</v>
      </c>
      <c r="B40" s="6" t="s">
        <v>134</v>
      </c>
      <c r="C40" s="6" t="s">
        <v>135</v>
      </c>
      <c r="D40" s="6" t="s">
        <v>136</v>
      </c>
      <c r="E40" s="6" t="s">
        <v>19</v>
      </c>
      <c r="F40" s="6" t="s">
        <v>106</v>
      </c>
      <c r="G40" s="6" t="s">
        <v>20</v>
      </c>
      <c r="H40" s="6">
        <v>9</v>
      </c>
      <c r="I40" s="6" t="s">
        <v>46</v>
      </c>
      <c r="J40" s="7">
        <v>325900.73</v>
      </c>
      <c r="K40" s="7">
        <v>173446.02</v>
      </c>
      <c r="L40" s="7">
        <v>0</v>
      </c>
      <c r="M40" s="7">
        <v>0</v>
      </c>
      <c r="N40" s="7">
        <v>499346.75</v>
      </c>
    </row>
    <row r="41" spans="1:14">
      <c r="A41" s="6" t="s">
        <v>133</v>
      </c>
      <c r="B41" s="6" t="s">
        <v>134</v>
      </c>
      <c r="C41" s="6" t="s">
        <v>135</v>
      </c>
      <c r="D41" s="6" t="s">
        <v>136</v>
      </c>
      <c r="E41" s="6" t="s">
        <v>19</v>
      </c>
      <c r="F41" s="6" t="s">
        <v>106</v>
      </c>
      <c r="G41" s="6" t="s">
        <v>20</v>
      </c>
      <c r="H41" s="6">
        <v>9</v>
      </c>
      <c r="I41" s="6" t="s">
        <v>27</v>
      </c>
      <c r="J41" s="7">
        <v>8010.12</v>
      </c>
      <c r="K41" s="7">
        <v>111601.26000000001</v>
      </c>
      <c r="L41" s="7">
        <v>0</v>
      </c>
      <c r="M41" s="7">
        <v>0</v>
      </c>
      <c r="N41" s="7">
        <v>119611.38</v>
      </c>
    </row>
    <row r="42" spans="1:14">
      <c r="A42" s="6" t="s">
        <v>133</v>
      </c>
      <c r="B42" s="6" t="s">
        <v>134</v>
      </c>
      <c r="C42" s="6" t="s">
        <v>135</v>
      </c>
      <c r="D42" s="6" t="s">
        <v>136</v>
      </c>
      <c r="E42" s="6" t="s">
        <v>19</v>
      </c>
      <c r="F42" s="6" t="s">
        <v>106</v>
      </c>
      <c r="G42" s="6" t="s">
        <v>20</v>
      </c>
      <c r="H42" s="6">
        <v>9</v>
      </c>
      <c r="I42" s="6" t="s">
        <v>44</v>
      </c>
      <c r="J42" s="7">
        <v>0</v>
      </c>
      <c r="K42" s="7">
        <v>591.6</v>
      </c>
      <c r="L42" s="7">
        <v>0</v>
      </c>
      <c r="M42" s="7">
        <v>0</v>
      </c>
      <c r="N42" s="7">
        <v>591.6</v>
      </c>
    </row>
    <row r="43" spans="1:14">
      <c r="A43" s="6" t="s">
        <v>133</v>
      </c>
      <c r="B43" s="6" t="s">
        <v>134</v>
      </c>
      <c r="C43" s="6" t="s">
        <v>135</v>
      </c>
      <c r="D43" s="6" t="s">
        <v>136</v>
      </c>
      <c r="E43" s="6" t="s">
        <v>19</v>
      </c>
      <c r="F43" s="6" t="s">
        <v>106</v>
      </c>
      <c r="G43" s="6" t="s">
        <v>20</v>
      </c>
      <c r="H43" s="6">
        <v>9</v>
      </c>
      <c r="I43" s="6" t="s">
        <v>63</v>
      </c>
      <c r="J43" s="7">
        <v>8560.630000000001</v>
      </c>
      <c r="K43" s="7">
        <v>16236.380000000001</v>
      </c>
      <c r="L43" s="7">
        <v>0</v>
      </c>
      <c r="M43" s="7">
        <v>0</v>
      </c>
      <c r="N43" s="7">
        <v>24797.010000000002</v>
      </c>
    </row>
    <row r="44" spans="1:14">
      <c r="A44" s="6" t="s">
        <v>133</v>
      </c>
      <c r="B44" s="6" t="s">
        <v>134</v>
      </c>
      <c r="C44" s="6" t="s">
        <v>135</v>
      </c>
      <c r="D44" s="6" t="s">
        <v>136</v>
      </c>
      <c r="E44" s="6" t="s">
        <v>19</v>
      </c>
      <c r="F44" s="6" t="s">
        <v>106</v>
      </c>
      <c r="G44" s="6" t="s">
        <v>20</v>
      </c>
      <c r="H44" s="6">
        <v>9</v>
      </c>
      <c r="I44" s="6" t="s">
        <v>22</v>
      </c>
      <c r="J44" s="7">
        <v>0</v>
      </c>
      <c r="K44" s="7">
        <v>0</v>
      </c>
      <c r="L44" s="7">
        <v>0</v>
      </c>
      <c r="M44" s="7">
        <v>0</v>
      </c>
      <c r="N44" s="7">
        <v>0</v>
      </c>
    </row>
    <row r="45" spans="1:14">
      <c r="A45" s="6" t="s">
        <v>133</v>
      </c>
      <c r="B45" s="6" t="s">
        <v>134</v>
      </c>
      <c r="C45" s="6" t="s">
        <v>135</v>
      </c>
      <c r="D45" s="6" t="s">
        <v>136</v>
      </c>
      <c r="E45" s="6" t="s">
        <v>19</v>
      </c>
      <c r="F45" s="6" t="s">
        <v>106</v>
      </c>
      <c r="G45" s="6" t="s">
        <v>20</v>
      </c>
      <c r="H45" s="6">
        <v>9</v>
      </c>
      <c r="I45" s="6" t="s">
        <v>80</v>
      </c>
      <c r="J45" s="7">
        <v>48960.590000000004</v>
      </c>
      <c r="K45" s="7">
        <v>25311.39</v>
      </c>
      <c r="L45" s="7">
        <v>0</v>
      </c>
      <c r="M45" s="7">
        <v>0</v>
      </c>
      <c r="N45" s="7">
        <v>74271.98</v>
      </c>
    </row>
    <row r="46" spans="1:14">
      <c r="A46" s="6" t="s">
        <v>133</v>
      </c>
      <c r="B46" s="6" t="s">
        <v>134</v>
      </c>
      <c r="C46" s="6" t="s">
        <v>135</v>
      </c>
      <c r="D46" s="6" t="s">
        <v>136</v>
      </c>
      <c r="E46" s="6" t="s">
        <v>19</v>
      </c>
      <c r="F46" s="6" t="s">
        <v>106</v>
      </c>
      <c r="G46" s="6" t="s">
        <v>20</v>
      </c>
      <c r="H46" s="6">
        <v>9</v>
      </c>
      <c r="I46" s="6" t="s">
        <v>48</v>
      </c>
      <c r="J46" s="7">
        <v>0</v>
      </c>
      <c r="K46" s="7">
        <v>0</v>
      </c>
      <c r="L46" s="7">
        <v>0</v>
      </c>
      <c r="M46" s="7">
        <v>0</v>
      </c>
      <c r="N46" s="7">
        <v>0</v>
      </c>
    </row>
    <row r="47" spans="1:14">
      <c r="A47" s="6" t="s">
        <v>133</v>
      </c>
      <c r="B47" s="6" t="s">
        <v>134</v>
      </c>
      <c r="C47" s="6" t="s">
        <v>135</v>
      </c>
      <c r="D47" s="6" t="s">
        <v>136</v>
      </c>
      <c r="E47" s="6" t="s">
        <v>19</v>
      </c>
      <c r="F47" s="6" t="s">
        <v>106</v>
      </c>
      <c r="G47" s="6" t="s">
        <v>29</v>
      </c>
      <c r="H47" s="6">
        <v>10</v>
      </c>
      <c r="I47" s="6" t="s">
        <v>95</v>
      </c>
      <c r="J47" s="7">
        <v>0</v>
      </c>
      <c r="K47" s="7">
        <v>0</v>
      </c>
      <c r="L47" s="7">
        <v>0</v>
      </c>
      <c r="M47" s="7">
        <v>0</v>
      </c>
      <c r="N47" s="7">
        <v>0</v>
      </c>
    </row>
    <row r="48" spans="1:14">
      <c r="A48" s="6" t="s">
        <v>133</v>
      </c>
      <c r="B48" s="6" t="s">
        <v>134</v>
      </c>
      <c r="C48" s="6" t="s">
        <v>135</v>
      </c>
      <c r="D48" s="6" t="s">
        <v>136</v>
      </c>
      <c r="E48" s="6" t="s">
        <v>19</v>
      </c>
      <c r="F48" s="6" t="s">
        <v>106</v>
      </c>
      <c r="G48" s="6" t="s">
        <v>29</v>
      </c>
      <c r="H48" s="6">
        <v>10</v>
      </c>
      <c r="I48" s="6" t="s">
        <v>30</v>
      </c>
      <c r="J48" s="7">
        <v>425838.87</v>
      </c>
      <c r="K48" s="7">
        <v>-418358.87</v>
      </c>
      <c r="L48" s="7">
        <v>0</v>
      </c>
      <c r="M48" s="7">
        <v>0</v>
      </c>
      <c r="N48" s="7">
        <v>7480</v>
      </c>
    </row>
    <row r="49" spans="1:14">
      <c r="A49" s="6" t="s">
        <v>133</v>
      </c>
      <c r="B49" s="6" t="s">
        <v>134</v>
      </c>
      <c r="C49" s="6" t="s">
        <v>135</v>
      </c>
      <c r="D49" s="6" t="s">
        <v>136</v>
      </c>
      <c r="E49" s="6" t="s">
        <v>19</v>
      </c>
      <c r="F49" s="6" t="s">
        <v>106</v>
      </c>
      <c r="G49" s="6" t="s">
        <v>29</v>
      </c>
      <c r="H49" s="6">
        <v>10</v>
      </c>
      <c r="I49" s="6" t="s">
        <v>70</v>
      </c>
      <c r="J49" s="7">
        <v>338442.02</v>
      </c>
      <c r="K49" s="7">
        <v>-338442.02</v>
      </c>
      <c r="L49" s="7">
        <v>0</v>
      </c>
      <c r="M49" s="7">
        <v>0</v>
      </c>
      <c r="N49" s="7">
        <v>0</v>
      </c>
    </row>
    <row r="50" spans="1:14">
      <c r="A50" s="6" t="s">
        <v>133</v>
      </c>
      <c r="B50" s="6" t="s">
        <v>134</v>
      </c>
      <c r="C50" s="6" t="s">
        <v>135</v>
      </c>
      <c r="D50" s="6" t="s">
        <v>136</v>
      </c>
      <c r="E50" s="6" t="s">
        <v>19</v>
      </c>
      <c r="F50" s="6" t="s">
        <v>106</v>
      </c>
      <c r="G50" s="6" t="s">
        <v>29</v>
      </c>
      <c r="H50" s="6">
        <v>10</v>
      </c>
      <c r="I50" s="6" t="s">
        <v>34</v>
      </c>
      <c r="J50" s="7">
        <v>290802.5</v>
      </c>
      <c r="K50" s="7">
        <v>595820.5</v>
      </c>
      <c r="L50" s="7">
        <v>0</v>
      </c>
      <c r="M50" s="7">
        <v>0</v>
      </c>
      <c r="N50" s="7">
        <v>886623</v>
      </c>
    </row>
    <row r="51" spans="1:14">
      <c r="A51" s="6" t="s">
        <v>133</v>
      </c>
      <c r="B51" s="6" t="s">
        <v>134</v>
      </c>
      <c r="C51" s="6" t="s">
        <v>135</v>
      </c>
      <c r="D51" s="6" t="s">
        <v>136</v>
      </c>
      <c r="E51" s="6" t="s">
        <v>19</v>
      </c>
      <c r="F51" s="6" t="s">
        <v>106</v>
      </c>
      <c r="G51" s="6" t="s">
        <v>29</v>
      </c>
      <c r="H51" s="6">
        <v>10</v>
      </c>
      <c r="I51" s="6" t="s">
        <v>60</v>
      </c>
      <c r="J51" s="7">
        <v>19565.990000000002</v>
      </c>
      <c r="K51" s="7">
        <v>985242.91</v>
      </c>
      <c r="L51" s="7">
        <v>0</v>
      </c>
      <c r="M51" s="7">
        <v>0</v>
      </c>
      <c r="N51" s="7">
        <v>1004808.9</v>
      </c>
    </row>
    <row r="52" spans="1:14">
      <c r="A52" s="6" t="s">
        <v>133</v>
      </c>
      <c r="B52" s="6" t="s">
        <v>134</v>
      </c>
      <c r="C52" s="6" t="s">
        <v>135</v>
      </c>
      <c r="D52" s="6" t="s">
        <v>136</v>
      </c>
      <c r="E52" s="6" t="s">
        <v>19</v>
      </c>
      <c r="F52" s="6" t="s">
        <v>106</v>
      </c>
      <c r="G52" s="6" t="s">
        <v>29</v>
      </c>
      <c r="H52" s="6">
        <v>10</v>
      </c>
      <c r="I52" s="6" t="s">
        <v>57</v>
      </c>
      <c r="J52" s="7">
        <v>0</v>
      </c>
      <c r="K52" s="7">
        <v>165.09</v>
      </c>
      <c r="L52" s="7">
        <v>0</v>
      </c>
      <c r="M52" s="7">
        <v>0</v>
      </c>
      <c r="N52" s="7">
        <v>165.09</v>
      </c>
    </row>
    <row r="53" spans="1:14">
      <c r="A53" s="6" t="s">
        <v>133</v>
      </c>
      <c r="B53" s="6" t="s">
        <v>134</v>
      </c>
      <c r="C53" s="6" t="s">
        <v>135</v>
      </c>
      <c r="D53" s="6" t="s">
        <v>136</v>
      </c>
      <c r="E53" s="6" t="s">
        <v>19</v>
      </c>
      <c r="F53" s="6" t="s">
        <v>106</v>
      </c>
      <c r="G53" s="6" t="s">
        <v>29</v>
      </c>
      <c r="H53" s="6">
        <v>10</v>
      </c>
      <c r="I53" s="6" t="s">
        <v>41</v>
      </c>
      <c r="J53" s="7">
        <v>0</v>
      </c>
      <c r="K53" s="7">
        <v>0</v>
      </c>
      <c r="L53" s="7">
        <v>0</v>
      </c>
      <c r="M53" s="7">
        <v>0</v>
      </c>
      <c r="N53" s="7">
        <v>0</v>
      </c>
    </row>
    <row r="54" spans="1:14">
      <c r="A54" s="6" t="s">
        <v>133</v>
      </c>
      <c r="B54" s="6" t="s">
        <v>134</v>
      </c>
      <c r="C54" s="6" t="s">
        <v>135</v>
      </c>
      <c r="D54" s="6" t="s">
        <v>136</v>
      </c>
      <c r="E54" s="6" t="s">
        <v>19</v>
      </c>
      <c r="F54" s="6" t="s">
        <v>106</v>
      </c>
      <c r="G54" s="6" t="s">
        <v>29</v>
      </c>
      <c r="H54" s="6">
        <v>10</v>
      </c>
      <c r="I54" s="6" t="s">
        <v>87</v>
      </c>
      <c r="J54" s="7">
        <v>0</v>
      </c>
      <c r="K54" s="7">
        <v>0</v>
      </c>
      <c r="L54" s="7">
        <v>0</v>
      </c>
      <c r="M54" s="7">
        <v>0</v>
      </c>
      <c r="N54" s="7">
        <v>0</v>
      </c>
    </row>
    <row r="55" spans="1:14">
      <c r="A55" s="6" t="s">
        <v>133</v>
      </c>
      <c r="B55" s="6" t="s">
        <v>134</v>
      </c>
      <c r="C55" s="6" t="s">
        <v>135</v>
      </c>
      <c r="D55" s="6" t="s">
        <v>136</v>
      </c>
      <c r="E55" s="6" t="s">
        <v>19</v>
      </c>
      <c r="F55" s="6" t="s">
        <v>101</v>
      </c>
      <c r="G55" s="6" t="s">
        <v>97</v>
      </c>
      <c r="H55" s="6">
        <v>7</v>
      </c>
      <c r="I55" s="6" t="s">
        <v>98</v>
      </c>
      <c r="J55" s="7">
        <v>-60555.39</v>
      </c>
      <c r="K55" s="7">
        <v>0</v>
      </c>
      <c r="L55" s="7">
        <v>81207.259999999995</v>
      </c>
      <c r="M55" s="7">
        <v>0</v>
      </c>
      <c r="N55" s="7">
        <v>20651.87</v>
      </c>
    </row>
    <row r="56" spans="1:14">
      <c r="A56" s="6" t="s">
        <v>133</v>
      </c>
      <c r="B56" s="6" t="s">
        <v>134</v>
      </c>
      <c r="C56" s="6" t="s">
        <v>135</v>
      </c>
      <c r="D56" s="6" t="s">
        <v>136</v>
      </c>
      <c r="E56" s="6" t="s">
        <v>19</v>
      </c>
      <c r="F56" s="6" t="s">
        <v>101</v>
      </c>
      <c r="G56" s="6" t="s">
        <v>97</v>
      </c>
      <c r="H56" s="6">
        <v>7</v>
      </c>
      <c r="I56" s="6" t="s">
        <v>104</v>
      </c>
      <c r="J56" s="7">
        <v>0</v>
      </c>
      <c r="K56" s="7">
        <v>0</v>
      </c>
      <c r="L56" s="7">
        <v>0</v>
      </c>
      <c r="M56" s="7">
        <v>0</v>
      </c>
      <c r="N56" s="7">
        <v>0</v>
      </c>
    </row>
    <row r="57" spans="1:14">
      <c r="A57" s="6" t="s">
        <v>133</v>
      </c>
      <c r="B57" s="6" t="s">
        <v>134</v>
      </c>
      <c r="C57" s="6" t="s">
        <v>135</v>
      </c>
      <c r="D57" s="6" t="s">
        <v>136</v>
      </c>
      <c r="E57" s="6" t="s">
        <v>19</v>
      </c>
      <c r="F57" s="6" t="s">
        <v>101</v>
      </c>
      <c r="G57" s="6" t="s">
        <v>65</v>
      </c>
      <c r="H57" s="6">
        <v>8</v>
      </c>
      <c r="I57" s="6" t="s">
        <v>75</v>
      </c>
      <c r="J57" s="7">
        <v>-34352.090000000004</v>
      </c>
      <c r="K57" s="7">
        <v>0</v>
      </c>
      <c r="L57" s="7">
        <v>34352.090000000004</v>
      </c>
      <c r="M57" s="7">
        <v>0</v>
      </c>
      <c r="N57" s="7">
        <v>0</v>
      </c>
    </row>
    <row r="58" spans="1:14">
      <c r="A58" s="6" t="s">
        <v>133</v>
      </c>
      <c r="B58" s="6" t="s">
        <v>134</v>
      </c>
      <c r="C58" s="6" t="s">
        <v>135</v>
      </c>
      <c r="D58" s="6" t="s">
        <v>136</v>
      </c>
      <c r="E58" s="6" t="s">
        <v>19</v>
      </c>
      <c r="F58" s="6" t="s">
        <v>101</v>
      </c>
      <c r="G58" s="6" t="s">
        <v>65</v>
      </c>
      <c r="H58" s="6">
        <v>8</v>
      </c>
      <c r="I58" s="6" t="s">
        <v>84</v>
      </c>
      <c r="J58" s="7">
        <v>-5238.1500000000005</v>
      </c>
      <c r="K58" s="7">
        <v>0</v>
      </c>
      <c r="L58" s="7">
        <v>5238.1500000000005</v>
      </c>
      <c r="M58" s="7">
        <v>0</v>
      </c>
      <c r="N58" s="7">
        <v>0</v>
      </c>
    </row>
    <row r="59" spans="1:14">
      <c r="A59" s="6" t="s">
        <v>133</v>
      </c>
      <c r="B59" s="6" t="s">
        <v>134</v>
      </c>
      <c r="C59" s="6" t="s">
        <v>135</v>
      </c>
      <c r="D59" s="6" t="s">
        <v>136</v>
      </c>
      <c r="E59" s="6" t="s">
        <v>19</v>
      </c>
      <c r="F59" s="6" t="s">
        <v>101</v>
      </c>
      <c r="G59" s="6" t="s">
        <v>65</v>
      </c>
      <c r="H59" s="6">
        <v>8</v>
      </c>
      <c r="I59" s="6" t="s">
        <v>77</v>
      </c>
      <c r="J59" s="7">
        <v>-3573586</v>
      </c>
      <c r="K59" s="7">
        <v>0</v>
      </c>
      <c r="L59" s="7">
        <v>3573586</v>
      </c>
      <c r="M59" s="7">
        <v>0</v>
      </c>
      <c r="N59" s="7">
        <v>0</v>
      </c>
    </row>
    <row r="60" spans="1:14">
      <c r="A60" s="6" t="s">
        <v>133</v>
      </c>
      <c r="B60" s="6" t="s">
        <v>134</v>
      </c>
      <c r="C60" s="6" t="s">
        <v>135</v>
      </c>
      <c r="D60" s="6" t="s">
        <v>136</v>
      </c>
      <c r="E60" s="6" t="s">
        <v>19</v>
      </c>
      <c r="F60" s="6" t="s">
        <v>101</v>
      </c>
      <c r="G60" s="6" t="s">
        <v>65</v>
      </c>
      <c r="H60" s="6">
        <v>8</v>
      </c>
      <c r="I60" s="6" t="s">
        <v>66</v>
      </c>
      <c r="J60" s="7">
        <v>-945244.54</v>
      </c>
      <c r="K60" s="7">
        <v>0</v>
      </c>
      <c r="L60" s="7">
        <v>945244.54</v>
      </c>
      <c r="M60" s="7">
        <v>0</v>
      </c>
      <c r="N60" s="7">
        <v>0</v>
      </c>
    </row>
    <row r="61" spans="1:14">
      <c r="A61" s="6" t="s">
        <v>133</v>
      </c>
      <c r="B61" s="6" t="s">
        <v>134</v>
      </c>
      <c r="C61" s="6" t="s">
        <v>135</v>
      </c>
      <c r="D61" s="6" t="s">
        <v>136</v>
      </c>
      <c r="E61" s="6" t="s">
        <v>19</v>
      </c>
      <c r="F61" s="6" t="s">
        <v>101</v>
      </c>
      <c r="G61" s="6" t="s">
        <v>65</v>
      </c>
      <c r="H61" s="6">
        <v>8</v>
      </c>
      <c r="I61" s="6" t="s">
        <v>117</v>
      </c>
      <c r="J61" s="7">
        <v>-53866.25</v>
      </c>
      <c r="K61" s="7">
        <v>0</v>
      </c>
      <c r="L61" s="7">
        <v>53866.25</v>
      </c>
      <c r="M61" s="7">
        <v>0</v>
      </c>
      <c r="N61" s="7">
        <v>0</v>
      </c>
    </row>
    <row r="62" spans="1:14">
      <c r="A62" s="6" t="s">
        <v>133</v>
      </c>
      <c r="B62" s="6" t="s">
        <v>134</v>
      </c>
      <c r="C62" s="6" t="s">
        <v>135</v>
      </c>
      <c r="D62" s="6" t="s">
        <v>136</v>
      </c>
      <c r="E62" s="6" t="s">
        <v>19</v>
      </c>
      <c r="F62" s="6" t="s">
        <v>101</v>
      </c>
      <c r="G62" s="6" t="s">
        <v>20</v>
      </c>
      <c r="H62" s="6">
        <v>9</v>
      </c>
      <c r="I62" s="6" t="s">
        <v>92</v>
      </c>
      <c r="J62" s="7">
        <v>-86374.38</v>
      </c>
      <c r="K62" s="7">
        <v>0</v>
      </c>
      <c r="L62" s="7">
        <v>86374.38</v>
      </c>
      <c r="M62" s="7">
        <v>0</v>
      </c>
      <c r="N62" s="7">
        <v>0</v>
      </c>
    </row>
    <row r="63" spans="1:14">
      <c r="A63" s="6" t="s">
        <v>133</v>
      </c>
      <c r="B63" s="6" t="s">
        <v>134</v>
      </c>
      <c r="C63" s="6" t="s">
        <v>135</v>
      </c>
      <c r="D63" s="6" t="s">
        <v>136</v>
      </c>
      <c r="E63" s="6" t="s">
        <v>19</v>
      </c>
      <c r="F63" s="6" t="s">
        <v>101</v>
      </c>
      <c r="G63" s="6" t="s">
        <v>20</v>
      </c>
      <c r="H63" s="6">
        <v>9</v>
      </c>
      <c r="I63" s="6" t="s">
        <v>51</v>
      </c>
      <c r="J63" s="7">
        <v>-550.20000000000005</v>
      </c>
      <c r="K63" s="7">
        <v>0</v>
      </c>
      <c r="L63" s="7">
        <v>550.20000000000005</v>
      </c>
      <c r="M63" s="7">
        <v>0</v>
      </c>
      <c r="N63" s="7">
        <v>0</v>
      </c>
    </row>
    <row r="64" spans="1:14">
      <c r="A64" s="6" t="s">
        <v>133</v>
      </c>
      <c r="B64" s="6" t="s">
        <v>134</v>
      </c>
      <c r="C64" s="6" t="s">
        <v>135</v>
      </c>
      <c r="D64" s="6" t="s">
        <v>136</v>
      </c>
      <c r="E64" s="6" t="s">
        <v>19</v>
      </c>
      <c r="F64" s="6" t="s">
        <v>101</v>
      </c>
      <c r="G64" s="6" t="s">
        <v>20</v>
      </c>
      <c r="H64" s="6">
        <v>9</v>
      </c>
      <c r="I64" s="6" t="s">
        <v>61</v>
      </c>
      <c r="J64" s="7">
        <v>-27255376.59</v>
      </c>
      <c r="K64" s="7">
        <v>0</v>
      </c>
      <c r="L64" s="7">
        <v>39243723.039999999</v>
      </c>
      <c r="M64" s="7">
        <v>0</v>
      </c>
      <c r="N64" s="7">
        <v>11988346.449999999</v>
      </c>
    </row>
    <row r="65" spans="1:14">
      <c r="A65" s="6" t="s">
        <v>133</v>
      </c>
      <c r="B65" s="6" t="s">
        <v>134</v>
      </c>
      <c r="C65" s="6" t="s">
        <v>135</v>
      </c>
      <c r="D65" s="6" t="s">
        <v>136</v>
      </c>
      <c r="E65" s="6" t="s">
        <v>19</v>
      </c>
      <c r="F65" s="6" t="s">
        <v>101</v>
      </c>
      <c r="G65" s="6" t="s">
        <v>20</v>
      </c>
      <c r="H65" s="6">
        <v>9</v>
      </c>
      <c r="I65" s="6" t="s">
        <v>39</v>
      </c>
      <c r="J65" s="7">
        <v>-216362.64</v>
      </c>
      <c r="K65" s="7">
        <v>0</v>
      </c>
      <c r="L65" s="7">
        <v>419800.79000000004</v>
      </c>
      <c r="M65" s="7">
        <v>0</v>
      </c>
      <c r="N65" s="7">
        <v>203438.15</v>
      </c>
    </row>
    <row r="66" spans="1:14">
      <c r="A66" s="6" t="s">
        <v>133</v>
      </c>
      <c r="B66" s="6" t="s">
        <v>134</v>
      </c>
      <c r="C66" s="6" t="s">
        <v>135</v>
      </c>
      <c r="D66" s="6" t="s">
        <v>136</v>
      </c>
      <c r="E66" s="6" t="s">
        <v>19</v>
      </c>
      <c r="F66" s="6" t="s">
        <v>101</v>
      </c>
      <c r="G66" s="6" t="s">
        <v>20</v>
      </c>
      <c r="H66" s="6">
        <v>9</v>
      </c>
      <c r="I66" s="6" t="s">
        <v>55</v>
      </c>
      <c r="J66" s="7">
        <v>-266690.98</v>
      </c>
      <c r="K66" s="7">
        <v>0</v>
      </c>
      <c r="L66" s="7">
        <v>533526.47</v>
      </c>
      <c r="M66" s="7">
        <v>0</v>
      </c>
      <c r="N66" s="7">
        <v>266835.49</v>
      </c>
    </row>
    <row r="67" spans="1:14">
      <c r="A67" s="6" t="s">
        <v>133</v>
      </c>
      <c r="B67" s="6" t="s">
        <v>134</v>
      </c>
      <c r="C67" s="6" t="s">
        <v>135</v>
      </c>
      <c r="D67" s="6" t="s">
        <v>136</v>
      </c>
      <c r="E67" s="6" t="s">
        <v>19</v>
      </c>
      <c r="F67" s="6" t="s">
        <v>101</v>
      </c>
      <c r="G67" s="6" t="s">
        <v>20</v>
      </c>
      <c r="H67" s="6">
        <v>9</v>
      </c>
      <c r="I67" s="6" t="s">
        <v>46</v>
      </c>
      <c r="J67" s="7">
        <v>-11141659.029999999</v>
      </c>
      <c r="K67" s="7">
        <v>0</v>
      </c>
      <c r="L67" s="7">
        <v>14788354.17</v>
      </c>
      <c r="M67" s="7">
        <v>0</v>
      </c>
      <c r="N67" s="7">
        <v>3646695.14</v>
      </c>
    </row>
    <row r="68" spans="1:14">
      <c r="A68" s="6" t="s">
        <v>133</v>
      </c>
      <c r="B68" s="6" t="s">
        <v>134</v>
      </c>
      <c r="C68" s="6" t="s">
        <v>135</v>
      </c>
      <c r="D68" s="6" t="s">
        <v>136</v>
      </c>
      <c r="E68" s="6" t="s">
        <v>19</v>
      </c>
      <c r="F68" s="6" t="s">
        <v>101</v>
      </c>
      <c r="G68" s="6" t="s">
        <v>20</v>
      </c>
      <c r="H68" s="6">
        <v>9</v>
      </c>
      <c r="I68" s="6" t="s">
        <v>27</v>
      </c>
      <c r="J68" s="7">
        <v>-1739107.65</v>
      </c>
      <c r="K68" s="7">
        <v>0</v>
      </c>
      <c r="L68" s="7">
        <v>2585550.59</v>
      </c>
      <c r="M68" s="7">
        <v>0</v>
      </c>
      <c r="N68" s="7">
        <v>846442.94000000006</v>
      </c>
    </row>
    <row r="69" spans="1:14">
      <c r="A69" s="6" t="s">
        <v>133</v>
      </c>
      <c r="B69" s="6" t="s">
        <v>134</v>
      </c>
      <c r="C69" s="6" t="s">
        <v>135</v>
      </c>
      <c r="D69" s="6" t="s">
        <v>136</v>
      </c>
      <c r="E69" s="6" t="s">
        <v>19</v>
      </c>
      <c r="F69" s="6" t="s">
        <v>101</v>
      </c>
      <c r="G69" s="6" t="s">
        <v>20</v>
      </c>
      <c r="H69" s="6">
        <v>9</v>
      </c>
      <c r="I69" s="6" t="s">
        <v>44</v>
      </c>
      <c r="J69" s="7">
        <v>-1652578.6800000002</v>
      </c>
      <c r="K69" s="7">
        <v>0</v>
      </c>
      <c r="L69" s="7">
        <v>1658681.04</v>
      </c>
      <c r="M69" s="7">
        <v>0</v>
      </c>
      <c r="N69" s="7">
        <v>6102.36</v>
      </c>
    </row>
    <row r="70" spans="1:14">
      <c r="A70" s="6" t="s">
        <v>133</v>
      </c>
      <c r="B70" s="6" t="s">
        <v>134</v>
      </c>
      <c r="C70" s="6" t="s">
        <v>135</v>
      </c>
      <c r="D70" s="6" t="s">
        <v>136</v>
      </c>
      <c r="E70" s="6" t="s">
        <v>19</v>
      </c>
      <c r="F70" s="6" t="s">
        <v>101</v>
      </c>
      <c r="G70" s="6" t="s">
        <v>20</v>
      </c>
      <c r="H70" s="6">
        <v>9</v>
      </c>
      <c r="I70" s="6" t="s">
        <v>63</v>
      </c>
      <c r="J70" s="7">
        <v>-507794.25</v>
      </c>
      <c r="K70" s="7">
        <v>0</v>
      </c>
      <c r="L70" s="7">
        <v>397968.92</v>
      </c>
      <c r="M70" s="7">
        <v>0</v>
      </c>
      <c r="N70" s="7">
        <v>-109825.33</v>
      </c>
    </row>
    <row r="71" spans="1:14">
      <c r="A71" s="6" t="s">
        <v>133</v>
      </c>
      <c r="B71" s="6" t="s">
        <v>134</v>
      </c>
      <c r="C71" s="6" t="s">
        <v>135</v>
      </c>
      <c r="D71" s="6" t="s">
        <v>136</v>
      </c>
      <c r="E71" s="6" t="s">
        <v>19</v>
      </c>
      <c r="F71" s="6" t="s">
        <v>101</v>
      </c>
      <c r="G71" s="6" t="s">
        <v>20</v>
      </c>
      <c r="H71" s="6">
        <v>9</v>
      </c>
      <c r="I71" s="6" t="s">
        <v>22</v>
      </c>
      <c r="J71" s="7">
        <v>-183202.09</v>
      </c>
      <c r="K71" s="7">
        <v>0</v>
      </c>
      <c r="L71" s="7">
        <v>183202.09</v>
      </c>
      <c r="M71" s="7">
        <v>0</v>
      </c>
      <c r="N71" s="7">
        <v>0</v>
      </c>
    </row>
    <row r="72" spans="1:14">
      <c r="A72" s="6" t="s">
        <v>133</v>
      </c>
      <c r="B72" s="6" t="s">
        <v>134</v>
      </c>
      <c r="C72" s="6" t="s">
        <v>135</v>
      </c>
      <c r="D72" s="6" t="s">
        <v>136</v>
      </c>
      <c r="E72" s="6" t="s">
        <v>19</v>
      </c>
      <c r="F72" s="6" t="s">
        <v>101</v>
      </c>
      <c r="G72" s="6" t="s">
        <v>20</v>
      </c>
      <c r="H72" s="6">
        <v>9</v>
      </c>
      <c r="I72" s="6" t="s">
        <v>80</v>
      </c>
      <c r="J72" s="7">
        <v>35304.550000000003</v>
      </c>
      <c r="K72" s="7">
        <v>0</v>
      </c>
      <c r="L72" s="7">
        <v>237062.45</v>
      </c>
      <c r="M72" s="7">
        <v>0</v>
      </c>
      <c r="N72" s="7">
        <v>272367</v>
      </c>
    </row>
    <row r="73" spans="1:14">
      <c r="A73" s="6" t="s">
        <v>133</v>
      </c>
      <c r="B73" s="6" t="s">
        <v>134</v>
      </c>
      <c r="C73" s="6" t="s">
        <v>135</v>
      </c>
      <c r="D73" s="6" t="s">
        <v>136</v>
      </c>
      <c r="E73" s="6" t="s">
        <v>19</v>
      </c>
      <c r="F73" s="6" t="s">
        <v>101</v>
      </c>
      <c r="G73" s="6" t="s">
        <v>20</v>
      </c>
      <c r="H73" s="6">
        <v>9</v>
      </c>
      <c r="I73" s="6" t="s">
        <v>48</v>
      </c>
      <c r="J73" s="7">
        <v>-122056.03</v>
      </c>
      <c r="K73" s="7">
        <v>0</v>
      </c>
      <c r="L73" s="7">
        <v>325251.59000000003</v>
      </c>
      <c r="M73" s="7">
        <v>0</v>
      </c>
      <c r="N73" s="7">
        <v>203195.56</v>
      </c>
    </row>
    <row r="74" spans="1:14">
      <c r="A74" s="6" t="s">
        <v>133</v>
      </c>
      <c r="B74" s="6" t="s">
        <v>134</v>
      </c>
      <c r="C74" s="6" t="s">
        <v>135</v>
      </c>
      <c r="D74" s="6" t="s">
        <v>136</v>
      </c>
      <c r="E74" s="6" t="s">
        <v>19</v>
      </c>
      <c r="F74" s="6" t="s">
        <v>101</v>
      </c>
      <c r="G74" s="6" t="s">
        <v>29</v>
      </c>
      <c r="H74" s="6">
        <v>10</v>
      </c>
      <c r="I74" s="6" t="s">
        <v>95</v>
      </c>
      <c r="J74" s="7">
        <v>23667.64</v>
      </c>
      <c r="K74" s="7">
        <v>0</v>
      </c>
      <c r="L74" s="7">
        <v>109570.58</v>
      </c>
      <c r="M74" s="7">
        <v>0</v>
      </c>
      <c r="N74" s="7">
        <v>133238.22</v>
      </c>
    </row>
    <row r="75" spans="1:14">
      <c r="A75" s="6" t="s">
        <v>133</v>
      </c>
      <c r="B75" s="6" t="s">
        <v>134</v>
      </c>
      <c r="C75" s="6" t="s">
        <v>135</v>
      </c>
      <c r="D75" s="6" t="s">
        <v>136</v>
      </c>
      <c r="E75" s="6" t="s">
        <v>19</v>
      </c>
      <c r="F75" s="6" t="s">
        <v>101</v>
      </c>
      <c r="G75" s="6" t="s">
        <v>29</v>
      </c>
      <c r="H75" s="6">
        <v>10</v>
      </c>
      <c r="I75" s="6" t="s">
        <v>30</v>
      </c>
      <c r="J75" s="7">
        <v>-100498.53</v>
      </c>
      <c r="K75" s="7">
        <v>0</v>
      </c>
      <c r="L75" s="7">
        <v>273962.11</v>
      </c>
      <c r="M75" s="7">
        <v>0</v>
      </c>
      <c r="N75" s="7">
        <v>173463.58000000002</v>
      </c>
    </row>
    <row r="76" spans="1:14">
      <c r="A76" s="6" t="s">
        <v>133</v>
      </c>
      <c r="B76" s="6" t="s">
        <v>134</v>
      </c>
      <c r="C76" s="6" t="s">
        <v>135</v>
      </c>
      <c r="D76" s="6" t="s">
        <v>136</v>
      </c>
      <c r="E76" s="6" t="s">
        <v>19</v>
      </c>
      <c r="F76" s="6" t="s">
        <v>101</v>
      </c>
      <c r="G76" s="6" t="s">
        <v>29</v>
      </c>
      <c r="H76" s="6">
        <v>10</v>
      </c>
      <c r="I76" s="6" t="s">
        <v>70</v>
      </c>
      <c r="J76" s="7">
        <v>0</v>
      </c>
      <c r="K76" s="7">
        <v>0</v>
      </c>
      <c r="L76" s="7">
        <v>0</v>
      </c>
      <c r="M76" s="7">
        <v>0</v>
      </c>
      <c r="N76" s="7">
        <v>0</v>
      </c>
    </row>
    <row r="77" spans="1:14">
      <c r="A77" s="6" t="s">
        <v>133</v>
      </c>
      <c r="B77" s="6" t="s">
        <v>134</v>
      </c>
      <c r="C77" s="6" t="s">
        <v>135</v>
      </c>
      <c r="D77" s="6" t="s">
        <v>136</v>
      </c>
      <c r="E77" s="6" t="s">
        <v>19</v>
      </c>
      <c r="F77" s="6" t="s">
        <v>101</v>
      </c>
      <c r="G77" s="6" t="s">
        <v>29</v>
      </c>
      <c r="H77" s="6">
        <v>10</v>
      </c>
      <c r="I77" s="6" t="s">
        <v>82</v>
      </c>
      <c r="J77" s="7">
        <v>-13436.33</v>
      </c>
      <c r="K77" s="7">
        <v>0</v>
      </c>
      <c r="L77" s="7">
        <v>39584.58</v>
      </c>
      <c r="M77" s="7">
        <v>0</v>
      </c>
      <c r="N77" s="7">
        <v>26148.25</v>
      </c>
    </row>
    <row r="78" spans="1:14">
      <c r="A78" s="6" t="s">
        <v>133</v>
      </c>
      <c r="B78" s="6" t="s">
        <v>134</v>
      </c>
      <c r="C78" s="6" t="s">
        <v>135</v>
      </c>
      <c r="D78" s="6" t="s">
        <v>136</v>
      </c>
      <c r="E78" s="6" t="s">
        <v>19</v>
      </c>
      <c r="F78" s="6" t="s">
        <v>101</v>
      </c>
      <c r="G78" s="6" t="s">
        <v>29</v>
      </c>
      <c r="H78" s="6">
        <v>10</v>
      </c>
      <c r="I78" s="6" t="s">
        <v>60</v>
      </c>
      <c r="J78" s="7">
        <v>-79293.89</v>
      </c>
      <c r="K78" s="7">
        <v>0</v>
      </c>
      <c r="L78" s="7">
        <v>513773.16000000003</v>
      </c>
      <c r="M78" s="7">
        <v>0</v>
      </c>
      <c r="N78" s="7">
        <v>434479.27</v>
      </c>
    </row>
    <row r="79" spans="1:14">
      <c r="A79" s="6" t="s">
        <v>133</v>
      </c>
      <c r="B79" s="6" t="s">
        <v>134</v>
      </c>
      <c r="C79" s="6" t="s">
        <v>135</v>
      </c>
      <c r="D79" s="6" t="s">
        <v>136</v>
      </c>
      <c r="E79" s="6" t="s">
        <v>19</v>
      </c>
      <c r="F79" s="6" t="s">
        <v>101</v>
      </c>
      <c r="G79" s="6" t="s">
        <v>29</v>
      </c>
      <c r="H79" s="6">
        <v>10</v>
      </c>
      <c r="I79" s="6" t="s">
        <v>57</v>
      </c>
      <c r="J79" s="7">
        <v>-25171.47</v>
      </c>
      <c r="K79" s="7">
        <v>0</v>
      </c>
      <c r="L79" s="7">
        <v>25171.47</v>
      </c>
      <c r="M79" s="7">
        <v>0</v>
      </c>
      <c r="N79" s="7">
        <v>0</v>
      </c>
    </row>
    <row r="80" spans="1:14">
      <c r="A80" s="6" t="s">
        <v>133</v>
      </c>
      <c r="B80" s="6" t="s">
        <v>134</v>
      </c>
      <c r="C80" s="6" t="s">
        <v>135</v>
      </c>
      <c r="D80" s="6" t="s">
        <v>136</v>
      </c>
      <c r="E80" s="6" t="s">
        <v>19</v>
      </c>
      <c r="F80" s="6" t="s">
        <v>101</v>
      </c>
      <c r="G80" s="6" t="s">
        <v>29</v>
      </c>
      <c r="H80" s="6">
        <v>10</v>
      </c>
      <c r="I80" s="6" t="s">
        <v>87</v>
      </c>
      <c r="J80" s="7">
        <v>-66672.23</v>
      </c>
      <c r="K80" s="7">
        <v>0</v>
      </c>
      <c r="L80" s="7">
        <v>65944.040000000008</v>
      </c>
      <c r="M80" s="7">
        <v>0</v>
      </c>
      <c r="N80" s="7">
        <v>-728.19</v>
      </c>
    </row>
    <row r="81" spans="1:14">
      <c r="A81" s="6" t="s">
        <v>133</v>
      </c>
      <c r="B81" s="6" t="s">
        <v>134</v>
      </c>
      <c r="C81" s="6" t="s">
        <v>135</v>
      </c>
      <c r="D81" s="6" t="s">
        <v>136</v>
      </c>
      <c r="E81" s="6" t="s">
        <v>19</v>
      </c>
      <c r="F81" s="6" t="s">
        <v>116</v>
      </c>
      <c r="G81" s="6" t="s">
        <v>20</v>
      </c>
      <c r="H81" s="6">
        <v>9</v>
      </c>
      <c r="I81" s="6" t="s">
        <v>92</v>
      </c>
      <c r="J81" s="7">
        <v>250</v>
      </c>
      <c r="K81" s="7">
        <v>0</v>
      </c>
      <c r="L81" s="7">
        <v>0</v>
      </c>
      <c r="M81" s="7">
        <v>0</v>
      </c>
      <c r="N81" s="7">
        <v>250</v>
      </c>
    </row>
    <row r="82" spans="1:14" ht="12" thickBot="1">
      <c r="J82" s="8">
        <f t="shared" ref="J82:N82" si="0">SUM(J2:J81)</f>
        <v>581414848.75999987</v>
      </c>
      <c r="K82" s="8">
        <f t="shared" si="0"/>
        <v>15039595.360000001</v>
      </c>
      <c r="L82" s="8">
        <f t="shared" si="0"/>
        <v>63152563.030000001</v>
      </c>
      <c r="M82" s="8">
        <f t="shared" si="0"/>
        <v>-61820.35</v>
      </c>
      <c r="N82" s="9">
        <f t="shared" si="0"/>
        <v>659545186.79999983</v>
      </c>
    </row>
    <row r="83" spans="1:14" ht="12" thickTop="1"/>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16F5A-5B31-4E94-AFCC-BF3E0AC1DD6F}">
  <dimension ref="A1:N437"/>
  <sheetViews>
    <sheetView workbookViewId="0">
      <pane ySplit="1" topLeftCell="A2" activePane="bottomLeft" state="frozen"/>
      <selection pane="bottomLeft"/>
    </sheetView>
  </sheetViews>
  <sheetFormatPr defaultColWidth="35.5703125" defaultRowHeight="11.25"/>
  <cols>
    <col min="1" max="1" width="8.42578125" style="6" bestFit="1" customWidth="1"/>
    <col min="2" max="2" width="8.28515625" style="6" bestFit="1" customWidth="1"/>
    <col min="3" max="3" width="14.7109375" style="6" bestFit="1" customWidth="1"/>
    <col min="4" max="4" width="13" style="6" bestFit="1" customWidth="1"/>
    <col min="5" max="5" width="9.28515625" style="6" bestFit="1" customWidth="1"/>
    <col min="6" max="6" width="15.28515625" style="6" bestFit="1" customWidth="1"/>
    <col min="7" max="7" width="12.28515625" style="7" bestFit="1" customWidth="1"/>
    <col min="8" max="8" width="10.5703125" style="7" bestFit="1" customWidth="1"/>
    <col min="9" max="9" width="11.28515625" style="7" bestFit="1" customWidth="1"/>
    <col min="10" max="10" width="12.140625" style="7" bestFit="1" customWidth="1"/>
    <col min="11" max="11" width="9.28515625" style="7" bestFit="1" customWidth="1"/>
    <col min="12" max="12" width="11.7109375" style="7" bestFit="1" customWidth="1"/>
    <col min="13" max="13" width="7.7109375" style="7" bestFit="1" customWidth="1"/>
    <col min="14" max="14" width="12.28515625" style="7" bestFit="1" customWidth="1"/>
    <col min="15" max="16384" width="35.5703125" style="6"/>
  </cols>
  <sheetData>
    <row r="1" spans="1:14">
      <c r="A1" s="6" t="s">
        <v>120</v>
      </c>
      <c r="B1" s="6" t="s">
        <v>121</v>
      </c>
      <c r="C1" s="6" t="s">
        <v>142</v>
      </c>
      <c r="D1" s="6" t="s">
        <v>123</v>
      </c>
      <c r="E1" s="6" t="s">
        <v>122</v>
      </c>
      <c r="F1" s="6" t="s">
        <v>143</v>
      </c>
      <c r="G1" s="7" t="s">
        <v>128</v>
      </c>
      <c r="H1" s="7" t="s">
        <v>144</v>
      </c>
      <c r="I1" s="7" t="s">
        <v>130</v>
      </c>
      <c r="J1" s="7" t="s">
        <v>145</v>
      </c>
      <c r="K1" s="7" t="s">
        <v>146</v>
      </c>
      <c r="L1" s="7" t="s">
        <v>147</v>
      </c>
      <c r="M1" s="7" t="s">
        <v>148</v>
      </c>
      <c r="N1" s="7" t="s">
        <v>132</v>
      </c>
    </row>
    <row r="2" spans="1:14">
      <c r="A2" s="6" t="s">
        <v>133</v>
      </c>
      <c r="B2" s="6" t="s">
        <v>134</v>
      </c>
      <c r="C2" s="6" t="s">
        <v>149</v>
      </c>
      <c r="D2" s="6" t="s">
        <v>136</v>
      </c>
      <c r="E2" s="6" t="s">
        <v>135</v>
      </c>
      <c r="F2" s="6" t="s">
        <v>150</v>
      </c>
      <c r="G2" s="7">
        <v>95516.32</v>
      </c>
      <c r="H2" s="7">
        <v>6997.8</v>
      </c>
      <c r="I2" s="7">
        <v>0</v>
      </c>
      <c r="J2" s="7">
        <v>0</v>
      </c>
      <c r="K2" s="7">
        <v>0</v>
      </c>
      <c r="L2" s="7">
        <v>-54349.57</v>
      </c>
      <c r="M2" s="7">
        <v>0</v>
      </c>
      <c r="N2" s="7">
        <v>48164.55</v>
      </c>
    </row>
    <row r="3" spans="1:14">
      <c r="A3" s="6" t="s">
        <v>133</v>
      </c>
      <c r="B3" s="6" t="s">
        <v>134</v>
      </c>
      <c r="C3" s="6" t="s">
        <v>151</v>
      </c>
      <c r="D3" s="6" t="s">
        <v>136</v>
      </c>
      <c r="E3" s="6" t="s">
        <v>135</v>
      </c>
      <c r="F3" s="6" t="s">
        <v>150</v>
      </c>
      <c r="G3" s="7">
        <v>0</v>
      </c>
      <c r="H3" s="7">
        <v>0</v>
      </c>
      <c r="I3" s="7">
        <v>0</v>
      </c>
      <c r="J3" s="7">
        <v>0</v>
      </c>
      <c r="K3" s="7">
        <v>0</v>
      </c>
      <c r="L3" s="7">
        <v>0</v>
      </c>
      <c r="M3" s="7">
        <v>0</v>
      </c>
      <c r="N3" s="7">
        <v>0</v>
      </c>
    </row>
    <row r="4" spans="1:14">
      <c r="A4" s="6" t="s">
        <v>133</v>
      </c>
      <c r="B4" s="6" t="s">
        <v>134</v>
      </c>
      <c r="C4" s="6" t="s">
        <v>152</v>
      </c>
      <c r="D4" s="6" t="s">
        <v>136</v>
      </c>
      <c r="E4" s="6" t="s">
        <v>135</v>
      </c>
      <c r="F4" s="6" t="s">
        <v>150</v>
      </c>
      <c r="G4" s="7">
        <v>0</v>
      </c>
      <c r="H4" s="7">
        <v>0</v>
      </c>
      <c r="I4" s="7">
        <v>0</v>
      </c>
      <c r="J4" s="7">
        <v>0</v>
      </c>
      <c r="K4" s="7">
        <v>0</v>
      </c>
      <c r="L4" s="7">
        <v>0</v>
      </c>
      <c r="M4" s="7">
        <v>0</v>
      </c>
      <c r="N4" s="7">
        <v>0</v>
      </c>
    </row>
    <row r="5" spans="1:14">
      <c r="A5" s="6" t="s">
        <v>133</v>
      </c>
      <c r="B5" s="6" t="s">
        <v>134</v>
      </c>
      <c r="C5" s="6" t="s">
        <v>153</v>
      </c>
      <c r="D5" s="6" t="s">
        <v>136</v>
      </c>
      <c r="E5" s="6" t="s">
        <v>135</v>
      </c>
      <c r="F5" s="6" t="s">
        <v>150</v>
      </c>
      <c r="G5" s="7">
        <v>178804.99</v>
      </c>
      <c r="H5" s="7">
        <v>143002.80000000002</v>
      </c>
      <c r="I5" s="7">
        <v>0</v>
      </c>
      <c r="J5" s="7">
        <v>0</v>
      </c>
      <c r="K5" s="7">
        <v>0</v>
      </c>
      <c r="L5" s="7">
        <v>0</v>
      </c>
      <c r="M5" s="7">
        <v>0</v>
      </c>
      <c r="N5" s="7">
        <v>321807.78999999998</v>
      </c>
    </row>
    <row r="6" spans="1:14">
      <c r="A6" s="6" t="s">
        <v>133</v>
      </c>
      <c r="B6" s="6" t="s">
        <v>134</v>
      </c>
      <c r="C6" s="6" t="s">
        <v>154</v>
      </c>
      <c r="D6" s="6" t="s">
        <v>136</v>
      </c>
      <c r="E6" s="6" t="s">
        <v>135</v>
      </c>
      <c r="F6" s="6" t="s">
        <v>150</v>
      </c>
      <c r="G6" s="7">
        <v>-35042.1</v>
      </c>
      <c r="H6" s="7">
        <v>0</v>
      </c>
      <c r="I6" s="7">
        <v>0</v>
      </c>
      <c r="J6" s="7">
        <v>0</v>
      </c>
      <c r="K6" s="7">
        <v>0</v>
      </c>
      <c r="L6" s="7">
        <v>35042.1</v>
      </c>
      <c r="M6" s="7">
        <v>0</v>
      </c>
      <c r="N6" s="7">
        <v>0</v>
      </c>
    </row>
    <row r="7" spans="1:14">
      <c r="A7" s="6" t="s">
        <v>133</v>
      </c>
      <c r="B7" s="6" t="s">
        <v>134</v>
      </c>
      <c r="C7" s="6" t="s">
        <v>155</v>
      </c>
      <c r="D7" s="6" t="s">
        <v>136</v>
      </c>
      <c r="E7" s="6" t="s">
        <v>135</v>
      </c>
      <c r="F7" s="6" t="s">
        <v>150</v>
      </c>
      <c r="G7" s="7">
        <v>0</v>
      </c>
      <c r="H7" s="7">
        <v>0</v>
      </c>
      <c r="I7" s="7">
        <v>0</v>
      </c>
      <c r="J7" s="7">
        <v>0</v>
      </c>
      <c r="K7" s="7">
        <v>0</v>
      </c>
      <c r="L7" s="7">
        <v>0</v>
      </c>
      <c r="M7" s="7">
        <v>0</v>
      </c>
      <c r="N7" s="7">
        <v>0</v>
      </c>
    </row>
    <row r="8" spans="1:14">
      <c r="A8" s="6" t="s">
        <v>133</v>
      </c>
      <c r="B8" s="6" t="s">
        <v>134</v>
      </c>
      <c r="C8" s="6" t="s">
        <v>149</v>
      </c>
      <c r="D8" s="6" t="s">
        <v>136</v>
      </c>
      <c r="E8" s="6" t="s">
        <v>135</v>
      </c>
      <c r="F8" s="6" t="s">
        <v>156</v>
      </c>
      <c r="G8" s="7">
        <v>0</v>
      </c>
      <c r="H8" s="7">
        <v>0</v>
      </c>
      <c r="I8" s="7">
        <v>0</v>
      </c>
      <c r="J8" s="7">
        <v>0</v>
      </c>
      <c r="K8" s="7">
        <v>0</v>
      </c>
      <c r="L8" s="7">
        <v>0</v>
      </c>
      <c r="M8" s="7">
        <v>0</v>
      </c>
      <c r="N8" s="7">
        <v>0</v>
      </c>
    </row>
    <row r="9" spans="1:14">
      <c r="A9" s="6" t="s">
        <v>133</v>
      </c>
      <c r="B9" s="6" t="s">
        <v>134</v>
      </c>
      <c r="C9" s="6" t="s">
        <v>151</v>
      </c>
      <c r="D9" s="6" t="s">
        <v>136</v>
      </c>
      <c r="E9" s="6" t="s">
        <v>135</v>
      </c>
      <c r="F9" s="6" t="s">
        <v>156</v>
      </c>
      <c r="G9" s="7">
        <v>0</v>
      </c>
      <c r="H9" s="7">
        <v>0</v>
      </c>
      <c r="I9" s="7">
        <v>0</v>
      </c>
      <c r="J9" s="7">
        <v>0</v>
      </c>
      <c r="K9" s="7">
        <v>0</v>
      </c>
      <c r="L9" s="7">
        <v>0</v>
      </c>
      <c r="M9" s="7">
        <v>0</v>
      </c>
      <c r="N9" s="7">
        <v>0</v>
      </c>
    </row>
    <row r="10" spans="1:14">
      <c r="A10" s="6" t="s">
        <v>133</v>
      </c>
      <c r="B10" s="6" t="s">
        <v>134</v>
      </c>
      <c r="C10" s="6" t="s">
        <v>152</v>
      </c>
      <c r="D10" s="6" t="s">
        <v>136</v>
      </c>
      <c r="E10" s="6" t="s">
        <v>135</v>
      </c>
      <c r="F10" s="6" t="s">
        <v>156</v>
      </c>
      <c r="G10" s="7">
        <v>0</v>
      </c>
      <c r="H10" s="7">
        <v>0</v>
      </c>
      <c r="I10" s="7">
        <v>0</v>
      </c>
      <c r="J10" s="7">
        <v>0</v>
      </c>
      <c r="K10" s="7">
        <v>0</v>
      </c>
      <c r="L10" s="7">
        <v>0</v>
      </c>
      <c r="M10" s="7">
        <v>0</v>
      </c>
      <c r="N10" s="7">
        <v>0</v>
      </c>
    </row>
    <row r="11" spans="1:14">
      <c r="A11" s="6" t="s">
        <v>133</v>
      </c>
      <c r="B11" s="6" t="s">
        <v>134</v>
      </c>
      <c r="C11" s="6" t="s">
        <v>153</v>
      </c>
      <c r="D11" s="6" t="s">
        <v>136</v>
      </c>
      <c r="E11" s="6" t="s">
        <v>135</v>
      </c>
      <c r="F11" s="6" t="s">
        <v>156</v>
      </c>
      <c r="G11" s="7">
        <v>0</v>
      </c>
      <c r="H11" s="7">
        <v>0</v>
      </c>
      <c r="I11" s="7">
        <v>0</v>
      </c>
      <c r="J11" s="7">
        <v>0</v>
      </c>
      <c r="K11" s="7">
        <v>0</v>
      </c>
      <c r="L11" s="7">
        <v>0</v>
      </c>
      <c r="M11" s="7">
        <v>0</v>
      </c>
      <c r="N11" s="7">
        <v>0</v>
      </c>
    </row>
    <row r="12" spans="1:14">
      <c r="A12" s="6" t="s">
        <v>133</v>
      </c>
      <c r="B12" s="6" t="s">
        <v>134</v>
      </c>
      <c r="C12" s="6" t="s">
        <v>154</v>
      </c>
      <c r="D12" s="6" t="s">
        <v>136</v>
      </c>
      <c r="E12" s="6" t="s">
        <v>135</v>
      </c>
      <c r="F12" s="6" t="s">
        <v>156</v>
      </c>
      <c r="G12" s="7">
        <v>0</v>
      </c>
      <c r="H12" s="7">
        <v>0</v>
      </c>
      <c r="I12" s="7">
        <v>0</v>
      </c>
      <c r="J12" s="7">
        <v>0</v>
      </c>
      <c r="K12" s="7">
        <v>0</v>
      </c>
      <c r="L12" s="7">
        <v>0</v>
      </c>
      <c r="M12" s="7">
        <v>0</v>
      </c>
      <c r="N12" s="7">
        <v>0</v>
      </c>
    </row>
    <row r="13" spans="1:14">
      <c r="A13" s="6" t="s">
        <v>133</v>
      </c>
      <c r="B13" s="6" t="s">
        <v>134</v>
      </c>
      <c r="C13" s="6" t="s">
        <v>155</v>
      </c>
      <c r="D13" s="6" t="s">
        <v>136</v>
      </c>
      <c r="E13" s="6" t="s">
        <v>135</v>
      </c>
      <c r="F13" s="6" t="s">
        <v>156</v>
      </c>
      <c r="G13" s="7">
        <v>0</v>
      </c>
      <c r="H13" s="7">
        <v>0</v>
      </c>
      <c r="I13" s="7">
        <v>0</v>
      </c>
      <c r="J13" s="7">
        <v>0</v>
      </c>
      <c r="K13" s="7">
        <v>0</v>
      </c>
      <c r="L13" s="7">
        <v>0</v>
      </c>
      <c r="M13" s="7">
        <v>0</v>
      </c>
      <c r="N13" s="7">
        <v>0</v>
      </c>
    </row>
    <row r="14" spans="1:14">
      <c r="A14" s="6" t="s">
        <v>133</v>
      </c>
      <c r="B14" s="6" t="s">
        <v>134</v>
      </c>
      <c r="C14" s="6" t="s">
        <v>157</v>
      </c>
      <c r="D14" s="6" t="s">
        <v>136</v>
      </c>
      <c r="E14" s="6" t="s">
        <v>135</v>
      </c>
      <c r="F14" s="6" t="s">
        <v>158</v>
      </c>
      <c r="G14" s="7">
        <v>-54010.18</v>
      </c>
      <c r="H14" s="7">
        <v>-403.7</v>
      </c>
      <c r="I14" s="7">
        <v>81207.259999999995</v>
      </c>
      <c r="J14" s="7">
        <v>0</v>
      </c>
      <c r="K14" s="7">
        <v>0</v>
      </c>
      <c r="L14" s="7">
        <v>-26793.38</v>
      </c>
      <c r="M14" s="7">
        <v>0</v>
      </c>
      <c r="N14" s="7">
        <v>0</v>
      </c>
    </row>
    <row r="15" spans="1:14">
      <c r="A15" s="6" t="s">
        <v>133</v>
      </c>
      <c r="B15" s="6" t="s">
        <v>134</v>
      </c>
      <c r="C15" s="6" t="s">
        <v>159</v>
      </c>
      <c r="D15" s="6" t="s">
        <v>136</v>
      </c>
      <c r="E15" s="6" t="s">
        <v>135</v>
      </c>
      <c r="F15" s="6" t="s">
        <v>158</v>
      </c>
      <c r="G15" s="7">
        <v>0</v>
      </c>
      <c r="H15" s="7">
        <v>275.36</v>
      </c>
      <c r="I15" s="7">
        <v>0</v>
      </c>
      <c r="J15" s="7">
        <v>0</v>
      </c>
      <c r="K15" s="7">
        <v>0</v>
      </c>
      <c r="L15" s="7">
        <v>18557.36</v>
      </c>
      <c r="M15" s="7">
        <v>0</v>
      </c>
      <c r="N15" s="7">
        <v>18832.72</v>
      </c>
    </row>
    <row r="16" spans="1:14">
      <c r="A16" s="6" t="s">
        <v>133</v>
      </c>
      <c r="B16" s="6" t="s">
        <v>134</v>
      </c>
      <c r="C16" s="6" t="s">
        <v>160</v>
      </c>
      <c r="D16" s="6" t="s">
        <v>136</v>
      </c>
      <c r="E16" s="6" t="s">
        <v>135</v>
      </c>
      <c r="F16" s="6" t="s">
        <v>158</v>
      </c>
      <c r="G16" s="7">
        <v>0</v>
      </c>
      <c r="H16" s="7">
        <v>0</v>
      </c>
      <c r="I16" s="7">
        <v>0</v>
      </c>
      <c r="J16" s="7">
        <v>0</v>
      </c>
      <c r="K16" s="7">
        <v>0</v>
      </c>
      <c r="L16" s="7">
        <v>0</v>
      </c>
      <c r="M16" s="7">
        <v>0</v>
      </c>
      <c r="N16" s="7">
        <v>0</v>
      </c>
    </row>
    <row r="17" spans="1:14">
      <c r="A17" s="6" t="s">
        <v>133</v>
      </c>
      <c r="B17" s="6" t="s">
        <v>134</v>
      </c>
      <c r="C17" s="6" t="s">
        <v>161</v>
      </c>
      <c r="D17" s="6" t="s">
        <v>136</v>
      </c>
      <c r="E17" s="6" t="s">
        <v>135</v>
      </c>
      <c r="F17" s="6" t="s">
        <v>158</v>
      </c>
      <c r="G17" s="7">
        <v>-8619.34</v>
      </c>
      <c r="H17" s="7">
        <v>-79.58</v>
      </c>
      <c r="I17" s="7">
        <v>34352.090000000004</v>
      </c>
      <c r="J17" s="7">
        <v>0</v>
      </c>
      <c r="K17" s="7">
        <v>0</v>
      </c>
      <c r="L17" s="7">
        <v>-25653.170000000002</v>
      </c>
      <c r="M17" s="7">
        <v>0</v>
      </c>
      <c r="N17" s="7">
        <v>0</v>
      </c>
    </row>
    <row r="18" spans="1:14">
      <c r="A18" s="6" t="s">
        <v>133</v>
      </c>
      <c r="B18" s="6" t="s">
        <v>134</v>
      </c>
      <c r="C18" s="6" t="s">
        <v>162</v>
      </c>
      <c r="D18" s="6" t="s">
        <v>136</v>
      </c>
      <c r="E18" s="6" t="s">
        <v>135</v>
      </c>
      <c r="F18" s="6" t="s">
        <v>158</v>
      </c>
      <c r="G18" s="7">
        <v>-3087.57</v>
      </c>
      <c r="H18" s="7">
        <v>-13.26</v>
      </c>
      <c r="I18" s="7">
        <v>5238.1500000000005</v>
      </c>
      <c r="J18" s="7">
        <v>0</v>
      </c>
      <c r="K18" s="7">
        <v>0</v>
      </c>
      <c r="L18" s="7">
        <v>-2137.3200000000002</v>
      </c>
      <c r="M18" s="7">
        <v>0</v>
      </c>
      <c r="N18" s="7">
        <v>0</v>
      </c>
    </row>
    <row r="19" spans="1:14">
      <c r="A19" s="6" t="s">
        <v>133</v>
      </c>
      <c r="B19" s="6" t="s">
        <v>134</v>
      </c>
      <c r="C19" s="6" t="s">
        <v>163</v>
      </c>
      <c r="D19" s="6" t="s">
        <v>136</v>
      </c>
      <c r="E19" s="6" t="s">
        <v>135</v>
      </c>
      <c r="F19" s="6" t="s">
        <v>158</v>
      </c>
      <c r="G19" s="7">
        <v>-1159943.1599999999</v>
      </c>
      <c r="H19" s="7">
        <v>-8338.36</v>
      </c>
      <c r="I19" s="7">
        <v>3573586</v>
      </c>
      <c r="J19" s="7">
        <v>0</v>
      </c>
      <c r="K19" s="7">
        <v>0</v>
      </c>
      <c r="L19" s="7">
        <v>-2405304.48</v>
      </c>
      <c r="M19" s="7">
        <v>0</v>
      </c>
      <c r="N19" s="7">
        <v>0</v>
      </c>
    </row>
    <row r="20" spans="1:14">
      <c r="A20" s="6" t="s">
        <v>133</v>
      </c>
      <c r="B20" s="6" t="s">
        <v>134</v>
      </c>
      <c r="C20" s="6" t="s">
        <v>164</v>
      </c>
      <c r="D20" s="6" t="s">
        <v>136</v>
      </c>
      <c r="E20" s="6" t="s">
        <v>135</v>
      </c>
      <c r="F20" s="6" t="s">
        <v>158</v>
      </c>
      <c r="G20" s="7">
        <v>-318208.14</v>
      </c>
      <c r="H20" s="7">
        <v>-2315.84</v>
      </c>
      <c r="I20" s="7">
        <v>945244.54</v>
      </c>
      <c r="J20" s="7">
        <v>0</v>
      </c>
      <c r="K20" s="7">
        <v>0</v>
      </c>
      <c r="L20" s="7">
        <v>-624720.56000000006</v>
      </c>
      <c r="M20" s="7">
        <v>0</v>
      </c>
      <c r="N20" s="7">
        <v>0</v>
      </c>
    </row>
    <row r="21" spans="1:14">
      <c r="A21" s="6" t="s">
        <v>133</v>
      </c>
      <c r="B21" s="6" t="s">
        <v>134</v>
      </c>
      <c r="C21" s="6" t="s">
        <v>165</v>
      </c>
      <c r="D21" s="6" t="s">
        <v>136</v>
      </c>
      <c r="E21" s="6" t="s">
        <v>135</v>
      </c>
      <c r="F21" s="6" t="s">
        <v>158</v>
      </c>
      <c r="G21" s="7">
        <v>-35202.15</v>
      </c>
      <c r="H21" s="7">
        <v>-215.46</v>
      </c>
      <c r="I21" s="7">
        <v>53866.25</v>
      </c>
      <c r="J21" s="7">
        <v>0</v>
      </c>
      <c r="K21" s="7">
        <v>0</v>
      </c>
      <c r="L21" s="7">
        <v>-18448.64</v>
      </c>
      <c r="M21" s="7">
        <v>0</v>
      </c>
      <c r="N21" s="7">
        <v>0</v>
      </c>
    </row>
    <row r="22" spans="1:14">
      <c r="A22" s="6" t="s">
        <v>133</v>
      </c>
      <c r="B22" s="6" t="s">
        <v>134</v>
      </c>
      <c r="C22" s="6" t="s">
        <v>166</v>
      </c>
      <c r="D22" s="6" t="s">
        <v>136</v>
      </c>
      <c r="E22" s="6" t="s">
        <v>135</v>
      </c>
      <c r="F22" s="6" t="s">
        <v>158</v>
      </c>
      <c r="G22" s="7">
        <v>-11087.14</v>
      </c>
      <c r="H22" s="7">
        <v>-101.9</v>
      </c>
      <c r="I22" s="7">
        <v>35137.550000000003</v>
      </c>
      <c r="J22" s="7">
        <v>0</v>
      </c>
      <c r="K22" s="7">
        <v>0</v>
      </c>
      <c r="L22" s="7">
        <v>-23948.510000000002</v>
      </c>
      <c r="M22" s="7">
        <v>0</v>
      </c>
      <c r="N22" s="7">
        <v>0</v>
      </c>
    </row>
    <row r="23" spans="1:14">
      <c r="A23" s="6" t="s">
        <v>133</v>
      </c>
      <c r="B23" s="6" t="s">
        <v>134</v>
      </c>
      <c r="C23" s="6" t="s">
        <v>167</v>
      </c>
      <c r="D23" s="6" t="s">
        <v>136</v>
      </c>
      <c r="E23" s="6" t="s">
        <v>135</v>
      </c>
      <c r="F23" s="6" t="s">
        <v>158</v>
      </c>
      <c r="G23" s="7">
        <v>0</v>
      </c>
      <c r="H23" s="7">
        <v>0</v>
      </c>
      <c r="I23" s="7">
        <v>8438.42</v>
      </c>
      <c r="J23" s="7">
        <v>0</v>
      </c>
      <c r="K23" s="7">
        <v>0</v>
      </c>
      <c r="L23" s="7">
        <v>-8438.42</v>
      </c>
      <c r="M23" s="7">
        <v>0</v>
      </c>
      <c r="N23" s="7">
        <v>0</v>
      </c>
    </row>
    <row r="24" spans="1:14">
      <c r="A24" s="6" t="s">
        <v>133</v>
      </c>
      <c r="B24" s="6" t="s">
        <v>134</v>
      </c>
      <c r="C24" s="6" t="s">
        <v>168</v>
      </c>
      <c r="D24" s="6" t="s">
        <v>136</v>
      </c>
      <c r="E24" s="6" t="s">
        <v>135</v>
      </c>
      <c r="F24" s="6" t="s">
        <v>158</v>
      </c>
      <c r="G24" s="7">
        <v>-1541.1200000000001</v>
      </c>
      <c r="H24" s="7">
        <v>-14.58</v>
      </c>
      <c r="I24" s="7">
        <v>8407.130000000001</v>
      </c>
      <c r="J24" s="7">
        <v>0</v>
      </c>
      <c r="K24" s="7">
        <v>0</v>
      </c>
      <c r="L24" s="7">
        <v>-6851.43</v>
      </c>
      <c r="M24" s="7">
        <v>0</v>
      </c>
      <c r="N24" s="7">
        <v>0</v>
      </c>
    </row>
    <row r="25" spans="1:14">
      <c r="A25" s="6" t="s">
        <v>133</v>
      </c>
      <c r="B25" s="6" t="s">
        <v>134</v>
      </c>
      <c r="C25" s="6" t="s">
        <v>169</v>
      </c>
      <c r="D25" s="6" t="s">
        <v>136</v>
      </c>
      <c r="E25" s="6" t="s">
        <v>135</v>
      </c>
      <c r="F25" s="6" t="s">
        <v>158</v>
      </c>
      <c r="G25" s="7">
        <v>0</v>
      </c>
      <c r="H25" s="7">
        <v>0</v>
      </c>
      <c r="I25" s="7">
        <v>34391.279999999999</v>
      </c>
      <c r="J25" s="7">
        <v>0</v>
      </c>
      <c r="K25" s="7">
        <v>0</v>
      </c>
      <c r="L25" s="7">
        <v>-34391.279999999999</v>
      </c>
      <c r="M25" s="7">
        <v>0</v>
      </c>
      <c r="N25" s="7">
        <v>0</v>
      </c>
    </row>
    <row r="26" spans="1:14">
      <c r="A26" s="6" t="s">
        <v>133</v>
      </c>
      <c r="B26" s="6" t="s">
        <v>134</v>
      </c>
      <c r="C26" s="6" t="s">
        <v>170</v>
      </c>
      <c r="D26" s="6" t="s">
        <v>136</v>
      </c>
      <c r="E26" s="6" t="s">
        <v>135</v>
      </c>
      <c r="F26" s="6" t="s">
        <v>158</v>
      </c>
      <c r="G26" s="7">
        <v>-270.91000000000003</v>
      </c>
      <c r="H26" s="7">
        <v>-1.76</v>
      </c>
      <c r="I26" s="7">
        <v>550.20000000000005</v>
      </c>
      <c r="J26" s="7">
        <v>0</v>
      </c>
      <c r="K26" s="7">
        <v>0</v>
      </c>
      <c r="L26" s="7">
        <v>-277.53000000000003</v>
      </c>
      <c r="M26" s="7">
        <v>0</v>
      </c>
      <c r="N26" s="7">
        <v>0</v>
      </c>
    </row>
    <row r="27" spans="1:14">
      <c r="A27" s="6" t="s">
        <v>133</v>
      </c>
      <c r="B27" s="6" t="s">
        <v>134</v>
      </c>
      <c r="C27" s="6" t="s">
        <v>171</v>
      </c>
      <c r="D27" s="6" t="s">
        <v>136</v>
      </c>
      <c r="E27" s="6" t="s">
        <v>135</v>
      </c>
      <c r="F27" s="6" t="s">
        <v>158</v>
      </c>
      <c r="G27" s="7">
        <v>-11280536.25</v>
      </c>
      <c r="H27" s="7">
        <v>-79040.600000000006</v>
      </c>
      <c r="I27" s="7">
        <v>39243723.039999999</v>
      </c>
      <c r="J27" s="7">
        <v>0</v>
      </c>
      <c r="K27" s="7">
        <v>0</v>
      </c>
      <c r="L27" s="7">
        <v>-27884146.190000001</v>
      </c>
      <c r="M27" s="7">
        <v>0</v>
      </c>
      <c r="N27" s="7">
        <v>0</v>
      </c>
    </row>
    <row r="28" spans="1:14">
      <c r="A28" s="6" t="s">
        <v>133</v>
      </c>
      <c r="B28" s="6" t="s">
        <v>134</v>
      </c>
      <c r="C28" s="6" t="s">
        <v>172</v>
      </c>
      <c r="D28" s="6" t="s">
        <v>136</v>
      </c>
      <c r="E28" s="6" t="s">
        <v>135</v>
      </c>
      <c r="F28" s="6" t="s">
        <v>158</v>
      </c>
      <c r="G28" s="7">
        <v>0</v>
      </c>
      <c r="H28" s="7">
        <v>60740.959999999999</v>
      </c>
      <c r="I28" s="7">
        <v>0</v>
      </c>
      <c r="J28" s="7">
        <v>0</v>
      </c>
      <c r="K28" s="7">
        <v>0</v>
      </c>
      <c r="L28" s="7">
        <v>4996538.6399999997</v>
      </c>
      <c r="M28" s="7">
        <v>0</v>
      </c>
      <c r="N28" s="7">
        <v>5057279.5999999996</v>
      </c>
    </row>
    <row r="29" spans="1:14">
      <c r="A29" s="6" t="s">
        <v>133</v>
      </c>
      <c r="B29" s="6" t="s">
        <v>134</v>
      </c>
      <c r="C29" s="6" t="s">
        <v>173</v>
      </c>
      <c r="D29" s="6" t="s">
        <v>136</v>
      </c>
      <c r="E29" s="6" t="s">
        <v>135</v>
      </c>
      <c r="F29" s="6" t="s">
        <v>158</v>
      </c>
      <c r="G29" s="7">
        <v>-124531.94</v>
      </c>
      <c r="H29" s="7">
        <v>-865.46</v>
      </c>
      <c r="I29" s="7">
        <v>419800.79000000004</v>
      </c>
      <c r="J29" s="7">
        <v>0</v>
      </c>
      <c r="K29" s="7">
        <v>0</v>
      </c>
      <c r="L29" s="7">
        <v>-294403.39</v>
      </c>
      <c r="M29" s="7">
        <v>0</v>
      </c>
      <c r="N29" s="7">
        <v>0</v>
      </c>
    </row>
    <row r="30" spans="1:14">
      <c r="A30" s="6" t="s">
        <v>133</v>
      </c>
      <c r="B30" s="6" t="s">
        <v>134</v>
      </c>
      <c r="C30" s="6" t="s">
        <v>174</v>
      </c>
      <c r="D30" s="6" t="s">
        <v>136</v>
      </c>
      <c r="E30" s="6" t="s">
        <v>135</v>
      </c>
      <c r="F30" s="6" t="s">
        <v>158</v>
      </c>
      <c r="G30" s="7">
        <v>0</v>
      </c>
      <c r="H30" s="7">
        <v>1213.8399999999999</v>
      </c>
      <c r="I30" s="7">
        <v>0</v>
      </c>
      <c r="J30" s="7">
        <v>0</v>
      </c>
      <c r="K30" s="7">
        <v>0</v>
      </c>
      <c r="L30" s="7">
        <v>117906.75</v>
      </c>
      <c r="M30" s="7">
        <v>0</v>
      </c>
      <c r="N30" s="7">
        <v>119120.59</v>
      </c>
    </row>
    <row r="31" spans="1:14">
      <c r="A31" s="6" t="s">
        <v>133</v>
      </c>
      <c r="B31" s="6" t="s">
        <v>134</v>
      </c>
      <c r="C31" s="6" t="s">
        <v>175</v>
      </c>
      <c r="D31" s="6" t="s">
        <v>136</v>
      </c>
      <c r="E31" s="6" t="s">
        <v>135</v>
      </c>
      <c r="F31" s="6" t="s">
        <v>158</v>
      </c>
      <c r="G31" s="7">
        <v>-142831.86000000002</v>
      </c>
      <c r="H31" s="7">
        <v>-1066.76</v>
      </c>
      <c r="I31" s="7">
        <v>533526.47</v>
      </c>
      <c r="J31" s="7">
        <v>0</v>
      </c>
      <c r="K31" s="7">
        <v>0</v>
      </c>
      <c r="L31" s="7">
        <v>-389627.85000000003</v>
      </c>
      <c r="M31" s="7">
        <v>0</v>
      </c>
      <c r="N31" s="7">
        <v>0</v>
      </c>
    </row>
    <row r="32" spans="1:14">
      <c r="A32" s="6" t="s">
        <v>133</v>
      </c>
      <c r="B32" s="6" t="s">
        <v>134</v>
      </c>
      <c r="C32" s="6" t="s">
        <v>176</v>
      </c>
      <c r="D32" s="6" t="s">
        <v>136</v>
      </c>
      <c r="E32" s="6" t="s">
        <v>135</v>
      </c>
      <c r="F32" s="6" t="s">
        <v>158</v>
      </c>
      <c r="G32" s="7">
        <v>0</v>
      </c>
      <c r="H32" s="7">
        <v>1618.8</v>
      </c>
      <c r="I32" s="7">
        <v>0</v>
      </c>
      <c r="J32" s="7">
        <v>0</v>
      </c>
      <c r="K32" s="7">
        <v>0</v>
      </c>
      <c r="L32" s="7">
        <v>143976.59</v>
      </c>
      <c r="M32" s="7">
        <v>0</v>
      </c>
      <c r="N32" s="7">
        <v>145595.39000000001</v>
      </c>
    </row>
    <row r="33" spans="1:14">
      <c r="A33" s="6" t="s">
        <v>133</v>
      </c>
      <c r="B33" s="6" t="s">
        <v>134</v>
      </c>
      <c r="C33" s="6" t="s">
        <v>177</v>
      </c>
      <c r="D33" s="6" t="s">
        <v>136</v>
      </c>
      <c r="E33" s="6" t="s">
        <v>135</v>
      </c>
      <c r="F33" s="6" t="s">
        <v>158</v>
      </c>
      <c r="G33" s="7">
        <v>-5470874.7999999998</v>
      </c>
      <c r="H33" s="7">
        <v>-35467.620000000003</v>
      </c>
      <c r="I33" s="7">
        <v>14788354.17</v>
      </c>
      <c r="J33" s="7">
        <v>0</v>
      </c>
      <c r="K33" s="7">
        <v>0</v>
      </c>
      <c r="L33" s="7">
        <v>-9282011.75</v>
      </c>
      <c r="M33" s="7">
        <v>0</v>
      </c>
      <c r="N33" s="7">
        <v>0</v>
      </c>
    </row>
    <row r="34" spans="1:14">
      <c r="A34" s="6" t="s">
        <v>133</v>
      </c>
      <c r="B34" s="6" t="s">
        <v>134</v>
      </c>
      <c r="C34" s="6" t="s">
        <v>178</v>
      </c>
      <c r="D34" s="6" t="s">
        <v>136</v>
      </c>
      <c r="E34" s="6" t="s">
        <v>135</v>
      </c>
      <c r="F34" s="6" t="s">
        <v>158</v>
      </c>
      <c r="G34" s="7">
        <v>0</v>
      </c>
      <c r="H34" s="7">
        <v>22487.96</v>
      </c>
      <c r="I34" s="7">
        <v>0</v>
      </c>
      <c r="J34" s="7">
        <v>0</v>
      </c>
      <c r="K34" s="7">
        <v>0</v>
      </c>
      <c r="L34" s="7">
        <v>1802240.75</v>
      </c>
      <c r="M34" s="7">
        <v>0</v>
      </c>
      <c r="N34" s="7">
        <v>1824728.71</v>
      </c>
    </row>
    <row r="35" spans="1:14">
      <c r="A35" s="6" t="s">
        <v>133</v>
      </c>
      <c r="B35" s="6" t="s">
        <v>134</v>
      </c>
      <c r="C35" s="6" t="s">
        <v>179</v>
      </c>
      <c r="D35" s="6" t="s">
        <v>136</v>
      </c>
      <c r="E35" s="6" t="s">
        <v>135</v>
      </c>
      <c r="F35" s="6" t="s">
        <v>158</v>
      </c>
      <c r="G35" s="7">
        <v>-869316.29</v>
      </c>
      <c r="H35" s="7">
        <v>-6840.5</v>
      </c>
      <c r="I35" s="7">
        <v>2585550.59</v>
      </c>
      <c r="J35" s="7">
        <v>0</v>
      </c>
      <c r="K35" s="7">
        <v>0</v>
      </c>
      <c r="L35" s="7">
        <v>-1709393.8</v>
      </c>
      <c r="M35" s="7">
        <v>0</v>
      </c>
      <c r="N35" s="7">
        <v>0</v>
      </c>
    </row>
    <row r="36" spans="1:14">
      <c r="A36" s="6" t="s">
        <v>133</v>
      </c>
      <c r="B36" s="6" t="s">
        <v>134</v>
      </c>
      <c r="C36" s="6" t="s">
        <v>180</v>
      </c>
      <c r="D36" s="6" t="s">
        <v>136</v>
      </c>
      <c r="E36" s="6" t="s">
        <v>135</v>
      </c>
      <c r="F36" s="6" t="s">
        <v>158</v>
      </c>
      <c r="G36" s="7">
        <v>0</v>
      </c>
      <c r="H36" s="7">
        <v>9536.6</v>
      </c>
      <c r="I36" s="7">
        <v>0</v>
      </c>
      <c r="J36" s="7">
        <v>0</v>
      </c>
      <c r="K36" s="7">
        <v>0</v>
      </c>
      <c r="L36" s="7">
        <v>426435.2</v>
      </c>
      <c r="M36" s="7">
        <v>0</v>
      </c>
      <c r="N36" s="7">
        <v>435971.8</v>
      </c>
    </row>
    <row r="37" spans="1:14">
      <c r="A37" s="6" t="s">
        <v>133</v>
      </c>
      <c r="B37" s="6" t="s">
        <v>134</v>
      </c>
      <c r="C37" s="6" t="s">
        <v>181</v>
      </c>
      <c r="D37" s="6" t="s">
        <v>136</v>
      </c>
      <c r="E37" s="6" t="s">
        <v>135</v>
      </c>
      <c r="F37" s="6" t="s">
        <v>158</v>
      </c>
      <c r="G37" s="7">
        <v>-878040.64</v>
      </c>
      <c r="H37" s="7">
        <v>-6500.14</v>
      </c>
      <c r="I37" s="7">
        <v>1658681.04</v>
      </c>
      <c r="J37" s="7">
        <v>0</v>
      </c>
      <c r="K37" s="7">
        <v>0</v>
      </c>
      <c r="L37" s="7">
        <v>-774140.26</v>
      </c>
      <c r="M37" s="7">
        <v>0</v>
      </c>
      <c r="N37" s="7">
        <v>0</v>
      </c>
    </row>
    <row r="38" spans="1:14">
      <c r="A38" s="6" t="s">
        <v>133</v>
      </c>
      <c r="B38" s="6" t="s">
        <v>134</v>
      </c>
      <c r="C38" s="6" t="s">
        <v>182</v>
      </c>
      <c r="D38" s="6" t="s">
        <v>136</v>
      </c>
      <c r="E38" s="6" t="s">
        <v>135</v>
      </c>
      <c r="F38" s="6" t="s">
        <v>158</v>
      </c>
      <c r="G38" s="7">
        <v>0</v>
      </c>
      <c r="H38" s="7">
        <v>68.760000000000005</v>
      </c>
      <c r="I38" s="7">
        <v>0</v>
      </c>
      <c r="J38" s="7">
        <v>0</v>
      </c>
      <c r="K38" s="7">
        <v>0</v>
      </c>
      <c r="L38" s="7">
        <v>3266.28</v>
      </c>
      <c r="M38" s="7">
        <v>0</v>
      </c>
      <c r="N38" s="7">
        <v>3335.04</v>
      </c>
    </row>
    <row r="39" spans="1:14">
      <c r="A39" s="6" t="s">
        <v>133</v>
      </c>
      <c r="B39" s="6" t="s">
        <v>134</v>
      </c>
      <c r="C39" s="6" t="s">
        <v>183</v>
      </c>
      <c r="D39" s="6" t="s">
        <v>136</v>
      </c>
      <c r="E39" s="6" t="s">
        <v>135</v>
      </c>
      <c r="F39" s="6" t="s">
        <v>158</v>
      </c>
      <c r="G39" s="7">
        <v>-294358.86</v>
      </c>
      <c r="H39" s="7">
        <v>-2183.52</v>
      </c>
      <c r="I39" s="7">
        <v>397968.92</v>
      </c>
      <c r="J39" s="7">
        <v>0</v>
      </c>
      <c r="K39" s="7">
        <v>0</v>
      </c>
      <c r="L39" s="7">
        <v>-101426.54000000001</v>
      </c>
      <c r="M39" s="7">
        <v>0</v>
      </c>
      <c r="N39" s="7">
        <v>0</v>
      </c>
    </row>
    <row r="40" spans="1:14">
      <c r="A40" s="6" t="s">
        <v>133</v>
      </c>
      <c r="B40" s="6" t="s">
        <v>134</v>
      </c>
      <c r="C40" s="6" t="s">
        <v>184</v>
      </c>
      <c r="D40" s="6" t="s">
        <v>136</v>
      </c>
      <c r="E40" s="6" t="s">
        <v>135</v>
      </c>
      <c r="F40" s="6" t="s">
        <v>158</v>
      </c>
      <c r="G40" s="7">
        <v>0</v>
      </c>
      <c r="H40" s="7">
        <v>-816.36</v>
      </c>
      <c r="I40" s="7">
        <v>0</v>
      </c>
      <c r="J40" s="7">
        <v>0</v>
      </c>
      <c r="K40" s="7">
        <v>0</v>
      </c>
      <c r="L40" s="7">
        <v>-64135.950000000004</v>
      </c>
      <c r="M40" s="7">
        <v>0</v>
      </c>
      <c r="N40" s="7">
        <v>-64952.310000000005</v>
      </c>
    </row>
    <row r="41" spans="1:14">
      <c r="A41" s="6" t="s">
        <v>133</v>
      </c>
      <c r="B41" s="6" t="s">
        <v>134</v>
      </c>
      <c r="C41" s="6" t="s">
        <v>185</v>
      </c>
      <c r="D41" s="6" t="s">
        <v>136</v>
      </c>
      <c r="E41" s="6" t="s">
        <v>135</v>
      </c>
      <c r="F41" s="6" t="s">
        <v>158</v>
      </c>
      <c r="G41" s="7">
        <v>-114110.44</v>
      </c>
      <c r="H41" s="7">
        <v>-842.72</v>
      </c>
      <c r="I41" s="7">
        <v>183202.09</v>
      </c>
      <c r="J41" s="7">
        <v>0</v>
      </c>
      <c r="K41" s="7">
        <v>0</v>
      </c>
      <c r="L41" s="7">
        <v>-68248.930000000008</v>
      </c>
      <c r="M41" s="7">
        <v>0</v>
      </c>
      <c r="N41" s="7">
        <v>0</v>
      </c>
    </row>
    <row r="42" spans="1:14">
      <c r="A42" s="6" t="s">
        <v>133</v>
      </c>
      <c r="B42" s="6" t="s">
        <v>134</v>
      </c>
      <c r="C42" s="6" t="s">
        <v>186</v>
      </c>
      <c r="D42" s="6" t="s">
        <v>136</v>
      </c>
      <c r="E42" s="6" t="s">
        <v>135</v>
      </c>
      <c r="F42" s="6" t="s">
        <v>158</v>
      </c>
      <c r="G42" s="7">
        <v>17727.740000000002</v>
      </c>
      <c r="H42" s="7">
        <v>124.16</v>
      </c>
      <c r="I42" s="7">
        <v>237062.45</v>
      </c>
      <c r="J42" s="7">
        <v>0</v>
      </c>
      <c r="K42" s="7">
        <v>0</v>
      </c>
      <c r="L42" s="7">
        <v>-254914.35</v>
      </c>
      <c r="M42" s="7">
        <v>0</v>
      </c>
      <c r="N42" s="7">
        <v>0</v>
      </c>
    </row>
    <row r="43" spans="1:14">
      <c r="A43" s="6" t="s">
        <v>133</v>
      </c>
      <c r="B43" s="6" t="s">
        <v>134</v>
      </c>
      <c r="C43" s="6" t="s">
        <v>187</v>
      </c>
      <c r="D43" s="6" t="s">
        <v>136</v>
      </c>
      <c r="E43" s="6" t="s">
        <v>135</v>
      </c>
      <c r="F43" s="6" t="s">
        <v>158</v>
      </c>
      <c r="G43" s="7">
        <v>0</v>
      </c>
      <c r="H43" s="7">
        <v>1961.04</v>
      </c>
      <c r="I43" s="7">
        <v>0</v>
      </c>
      <c r="J43" s="7">
        <v>0</v>
      </c>
      <c r="K43" s="7">
        <v>0</v>
      </c>
      <c r="L43" s="7">
        <v>137723.56</v>
      </c>
      <c r="M43" s="7">
        <v>0</v>
      </c>
      <c r="N43" s="7">
        <v>139684.6</v>
      </c>
    </row>
    <row r="44" spans="1:14">
      <c r="A44" s="6" t="s">
        <v>133</v>
      </c>
      <c r="B44" s="6" t="s">
        <v>134</v>
      </c>
      <c r="C44" s="6" t="s">
        <v>188</v>
      </c>
      <c r="D44" s="6" t="s">
        <v>136</v>
      </c>
      <c r="E44" s="6" t="s">
        <v>135</v>
      </c>
      <c r="F44" s="6" t="s">
        <v>158</v>
      </c>
      <c r="G44" s="7">
        <v>-83328.14</v>
      </c>
      <c r="H44" s="7">
        <v>-614.34</v>
      </c>
      <c r="I44" s="7">
        <v>325251.59000000003</v>
      </c>
      <c r="J44" s="7">
        <v>0</v>
      </c>
      <c r="K44" s="7">
        <v>0</v>
      </c>
      <c r="L44" s="7">
        <v>-241309.11000000002</v>
      </c>
      <c r="M44" s="7">
        <v>0</v>
      </c>
      <c r="N44" s="7">
        <v>0</v>
      </c>
    </row>
    <row r="45" spans="1:14">
      <c r="A45" s="6" t="s">
        <v>133</v>
      </c>
      <c r="B45" s="6" t="s">
        <v>134</v>
      </c>
      <c r="C45" s="6" t="s">
        <v>189</v>
      </c>
      <c r="D45" s="6" t="s">
        <v>136</v>
      </c>
      <c r="E45" s="6" t="s">
        <v>135</v>
      </c>
      <c r="F45" s="6" t="s">
        <v>158</v>
      </c>
      <c r="G45" s="7">
        <v>0</v>
      </c>
      <c r="H45" s="7">
        <v>1280.1200000000001</v>
      </c>
      <c r="I45" s="7">
        <v>0</v>
      </c>
      <c r="J45" s="7">
        <v>0</v>
      </c>
      <c r="K45" s="7">
        <v>0</v>
      </c>
      <c r="L45" s="7">
        <v>139745.16</v>
      </c>
      <c r="M45" s="7">
        <v>0</v>
      </c>
      <c r="N45" s="7">
        <v>141025.28</v>
      </c>
    </row>
    <row r="46" spans="1:14">
      <c r="A46" s="6" t="s">
        <v>133</v>
      </c>
      <c r="B46" s="6" t="s">
        <v>134</v>
      </c>
      <c r="C46" s="6" t="s">
        <v>190</v>
      </c>
      <c r="D46" s="6" t="s">
        <v>136</v>
      </c>
      <c r="E46" s="6" t="s">
        <v>135</v>
      </c>
      <c r="F46" s="6" t="s">
        <v>158</v>
      </c>
      <c r="G46" s="7">
        <v>0</v>
      </c>
      <c r="H46" s="7">
        <v>0</v>
      </c>
      <c r="I46" s="7">
        <v>12493.43</v>
      </c>
      <c r="J46" s="7">
        <v>0</v>
      </c>
      <c r="K46" s="7">
        <v>0</v>
      </c>
      <c r="L46" s="7">
        <v>-12493.43</v>
      </c>
      <c r="M46" s="7">
        <v>0</v>
      </c>
      <c r="N46" s="7">
        <v>0</v>
      </c>
    </row>
    <row r="47" spans="1:14">
      <c r="A47" s="6" t="s">
        <v>133</v>
      </c>
      <c r="B47" s="6" t="s">
        <v>134</v>
      </c>
      <c r="C47" s="6" t="s">
        <v>191</v>
      </c>
      <c r="D47" s="6" t="s">
        <v>136</v>
      </c>
      <c r="E47" s="6" t="s">
        <v>135</v>
      </c>
      <c r="F47" s="6" t="s">
        <v>158</v>
      </c>
      <c r="G47" s="7">
        <v>0</v>
      </c>
      <c r="H47" s="7">
        <v>215.28</v>
      </c>
      <c r="I47" s="7">
        <v>0</v>
      </c>
      <c r="J47" s="7">
        <v>0</v>
      </c>
      <c r="K47" s="7">
        <v>0</v>
      </c>
      <c r="L47" s="7">
        <v>0</v>
      </c>
      <c r="M47" s="7">
        <v>0</v>
      </c>
      <c r="N47" s="7">
        <v>215.28</v>
      </c>
    </row>
    <row r="48" spans="1:14">
      <c r="A48" s="6" t="s">
        <v>133</v>
      </c>
      <c r="B48" s="6" t="s">
        <v>134</v>
      </c>
      <c r="C48" s="6" t="s">
        <v>192</v>
      </c>
      <c r="D48" s="6" t="s">
        <v>136</v>
      </c>
      <c r="E48" s="6" t="s">
        <v>135</v>
      </c>
      <c r="F48" s="6" t="s">
        <v>158</v>
      </c>
      <c r="G48" s="7">
        <v>23605.260000000002</v>
      </c>
      <c r="H48" s="7">
        <v>217.56</v>
      </c>
      <c r="I48" s="7">
        <v>97077.150000000009</v>
      </c>
      <c r="J48" s="7">
        <v>0</v>
      </c>
      <c r="K48" s="7">
        <v>0</v>
      </c>
      <c r="L48" s="7">
        <v>-120899.97</v>
      </c>
      <c r="M48" s="7">
        <v>0</v>
      </c>
      <c r="N48" s="7">
        <v>0</v>
      </c>
    </row>
    <row r="49" spans="1:14">
      <c r="A49" s="6" t="s">
        <v>133</v>
      </c>
      <c r="B49" s="6" t="s">
        <v>134</v>
      </c>
      <c r="C49" s="6" t="s">
        <v>193</v>
      </c>
      <c r="D49" s="6" t="s">
        <v>136</v>
      </c>
      <c r="E49" s="6" t="s">
        <v>135</v>
      </c>
      <c r="F49" s="6" t="s">
        <v>158</v>
      </c>
      <c r="G49" s="7">
        <v>0</v>
      </c>
      <c r="H49" s="7">
        <v>0</v>
      </c>
      <c r="I49" s="7">
        <v>0</v>
      </c>
      <c r="J49" s="7">
        <v>0</v>
      </c>
      <c r="K49" s="7">
        <v>0</v>
      </c>
      <c r="L49" s="7">
        <v>111166.15000000001</v>
      </c>
      <c r="M49" s="7">
        <v>0</v>
      </c>
      <c r="N49" s="7">
        <v>111166.15000000001</v>
      </c>
    </row>
    <row r="50" spans="1:14">
      <c r="A50" s="6" t="s">
        <v>133</v>
      </c>
      <c r="B50" s="6" t="s">
        <v>134</v>
      </c>
      <c r="C50" s="6" t="s">
        <v>194</v>
      </c>
      <c r="D50" s="6" t="s">
        <v>136</v>
      </c>
      <c r="E50" s="6" t="s">
        <v>135</v>
      </c>
      <c r="F50" s="6" t="s">
        <v>158</v>
      </c>
      <c r="G50" s="7">
        <v>-87982.37</v>
      </c>
      <c r="H50" s="7">
        <v>-608.02</v>
      </c>
      <c r="I50" s="7">
        <v>273962.11</v>
      </c>
      <c r="J50" s="7">
        <v>0</v>
      </c>
      <c r="K50" s="7">
        <v>0</v>
      </c>
      <c r="L50" s="7">
        <v>-185371.72</v>
      </c>
      <c r="M50" s="7">
        <v>0</v>
      </c>
      <c r="N50" s="7">
        <v>0</v>
      </c>
    </row>
    <row r="51" spans="1:14">
      <c r="A51" s="6" t="s">
        <v>133</v>
      </c>
      <c r="B51" s="6" t="s">
        <v>134</v>
      </c>
      <c r="C51" s="6" t="s">
        <v>195</v>
      </c>
      <c r="D51" s="6" t="s">
        <v>136</v>
      </c>
      <c r="E51" s="6" t="s">
        <v>135</v>
      </c>
      <c r="F51" s="6" t="s">
        <v>158</v>
      </c>
      <c r="G51" s="7">
        <v>0</v>
      </c>
      <c r="H51" s="7">
        <v>1543.8400000000001</v>
      </c>
      <c r="I51" s="7">
        <v>0</v>
      </c>
      <c r="J51" s="7">
        <v>0</v>
      </c>
      <c r="K51" s="7">
        <v>0</v>
      </c>
      <c r="L51" s="7">
        <v>152909.76000000001</v>
      </c>
      <c r="M51" s="7">
        <v>0</v>
      </c>
      <c r="N51" s="7">
        <v>154453.6</v>
      </c>
    </row>
    <row r="52" spans="1:14">
      <c r="A52" s="6" t="s">
        <v>133</v>
      </c>
      <c r="B52" s="6" t="s">
        <v>134</v>
      </c>
      <c r="C52" s="6" t="s">
        <v>196</v>
      </c>
      <c r="D52" s="6" t="s">
        <v>136</v>
      </c>
      <c r="E52" s="6" t="s">
        <v>135</v>
      </c>
      <c r="F52" s="6" t="s">
        <v>158</v>
      </c>
      <c r="G52" s="7">
        <v>0</v>
      </c>
      <c r="H52" s="7">
        <v>0</v>
      </c>
      <c r="I52" s="7">
        <v>0</v>
      </c>
      <c r="J52" s="7">
        <v>0</v>
      </c>
      <c r="K52" s="7">
        <v>0</v>
      </c>
      <c r="L52" s="7">
        <v>0</v>
      </c>
      <c r="M52" s="7">
        <v>0</v>
      </c>
      <c r="N52" s="7">
        <v>0</v>
      </c>
    </row>
    <row r="53" spans="1:14">
      <c r="A53" s="6" t="s">
        <v>133</v>
      </c>
      <c r="B53" s="6" t="s">
        <v>134</v>
      </c>
      <c r="C53" s="6" t="s">
        <v>197</v>
      </c>
      <c r="D53" s="6" t="s">
        <v>136</v>
      </c>
      <c r="E53" s="6" t="s">
        <v>135</v>
      </c>
      <c r="F53" s="6" t="s">
        <v>158</v>
      </c>
      <c r="G53" s="7">
        <v>-8715.91</v>
      </c>
      <c r="H53" s="7">
        <v>-64.040000000000006</v>
      </c>
      <c r="I53" s="7">
        <v>39584.58</v>
      </c>
      <c r="J53" s="7">
        <v>0</v>
      </c>
      <c r="K53" s="7">
        <v>0</v>
      </c>
      <c r="L53" s="7">
        <v>-30804.63</v>
      </c>
      <c r="M53" s="7">
        <v>0</v>
      </c>
      <c r="N53" s="7">
        <v>0</v>
      </c>
    </row>
    <row r="54" spans="1:14">
      <c r="A54" s="6" t="s">
        <v>133</v>
      </c>
      <c r="B54" s="6" t="s">
        <v>134</v>
      </c>
      <c r="C54" s="6" t="s">
        <v>198</v>
      </c>
      <c r="D54" s="6" t="s">
        <v>136</v>
      </c>
      <c r="E54" s="6" t="s">
        <v>135</v>
      </c>
      <c r="F54" s="6" t="s">
        <v>158</v>
      </c>
      <c r="G54" s="7">
        <v>0</v>
      </c>
      <c r="H54" s="7">
        <v>249.28</v>
      </c>
      <c r="I54" s="7">
        <v>0</v>
      </c>
      <c r="J54" s="7">
        <v>0</v>
      </c>
      <c r="K54" s="7">
        <v>0</v>
      </c>
      <c r="L54" s="7">
        <v>17086.54</v>
      </c>
      <c r="M54" s="7">
        <v>0</v>
      </c>
      <c r="N54" s="7">
        <v>17335.82</v>
      </c>
    </row>
    <row r="55" spans="1:14">
      <c r="A55" s="6" t="s">
        <v>133</v>
      </c>
      <c r="B55" s="6" t="s">
        <v>134</v>
      </c>
      <c r="C55" s="6" t="s">
        <v>199</v>
      </c>
      <c r="D55" s="6" t="s">
        <v>136</v>
      </c>
      <c r="E55" s="6" t="s">
        <v>135</v>
      </c>
      <c r="F55" s="6" t="s">
        <v>158</v>
      </c>
      <c r="G55" s="7">
        <v>-70738.84</v>
      </c>
      <c r="H55" s="7">
        <v>-528.62</v>
      </c>
      <c r="I55" s="7">
        <v>513773.16000000003</v>
      </c>
      <c r="J55" s="7">
        <v>0</v>
      </c>
      <c r="K55" s="7">
        <v>0</v>
      </c>
      <c r="L55" s="7">
        <v>-442505.7</v>
      </c>
      <c r="M55" s="7">
        <v>0</v>
      </c>
      <c r="N55" s="7">
        <v>0</v>
      </c>
    </row>
    <row r="56" spans="1:14">
      <c r="A56" s="6" t="s">
        <v>133</v>
      </c>
      <c r="B56" s="6" t="s">
        <v>134</v>
      </c>
      <c r="C56" s="6" t="s">
        <v>200</v>
      </c>
      <c r="D56" s="6" t="s">
        <v>136</v>
      </c>
      <c r="E56" s="6" t="s">
        <v>135</v>
      </c>
      <c r="F56" s="6" t="s">
        <v>158</v>
      </c>
      <c r="G56" s="7">
        <v>0</v>
      </c>
      <c r="H56" s="7">
        <v>5793.04</v>
      </c>
      <c r="I56" s="7">
        <v>0</v>
      </c>
      <c r="J56" s="7">
        <v>0</v>
      </c>
      <c r="K56" s="7">
        <v>0</v>
      </c>
      <c r="L56" s="7">
        <v>390499.62</v>
      </c>
      <c r="M56" s="7">
        <v>0</v>
      </c>
      <c r="N56" s="7">
        <v>396292.66000000003</v>
      </c>
    </row>
    <row r="57" spans="1:14">
      <c r="A57" s="6" t="s">
        <v>133</v>
      </c>
      <c r="B57" s="6" t="s">
        <v>134</v>
      </c>
      <c r="C57" s="6" t="s">
        <v>201</v>
      </c>
      <c r="D57" s="6" t="s">
        <v>136</v>
      </c>
      <c r="E57" s="6" t="s">
        <v>135</v>
      </c>
      <c r="F57" s="6" t="s">
        <v>158</v>
      </c>
      <c r="G57" s="7">
        <v>-25171.47</v>
      </c>
      <c r="H57" s="7">
        <v>0</v>
      </c>
      <c r="I57" s="7">
        <v>12271.67</v>
      </c>
      <c r="J57" s="7">
        <v>0</v>
      </c>
      <c r="K57" s="7">
        <v>0</v>
      </c>
      <c r="L57" s="7">
        <v>12899.800000000001</v>
      </c>
      <c r="M57" s="7">
        <v>0</v>
      </c>
      <c r="N57" s="7">
        <v>0</v>
      </c>
    </row>
    <row r="58" spans="1:14">
      <c r="A58" s="6" t="s">
        <v>133</v>
      </c>
      <c r="B58" s="6" t="s">
        <v>134</v>
      </c>
      <c r="C58" s="6" t="s">
        <v>202</v>
      </c>
      <c r="D58" s="6" t="s">
        <v>136</v>
      </c>
      <c r="E58" s="6" t="s">
        <v>135</v>
      </c>
      <c r="F58" s="6" t="s">
        <v>158</v>
      </c>
      <c r="G58" s="7">
        <v>0</v>
      </c>
      <c r="H58" s="7">
        <v>0</v>
      </c>
      <c r="I58" s="7">
        <v>12899.800000000001</v>
      </c>
      <c r="J58" s="7">
        <v>0</v>
      </c>
      <c r="K58" s="7">
        <v>0</v>
      </c>
      <c r="L58" s="7">
        <v>-12899.800000000001</v>
      </c>
      <c r="M58" s="7">
        <v>0</v>
      </c>
      <c r="N58" s="7">
        <v>0</v>
      </c>
    </row>
    <row r="59" spans="1:14">
      <c r="A59" s="6" t="s">
        <v>133</v>
      </c>
      <c r="B59" s="6" t="s">
        <v>134</v>
      </c>
      <c r="C59" s="6" t="s">
        <v>203</v>
      </c>
      <c r="D59" s="6" t="s">
        <v>136</v>
      </c>
      <c r="E59" s="6" t="s">
        <v>135</v>
      </c>
      <c r="F59" s="6" t="s">
        <v>158</v>
      </c>
      <c r="G59" s="7">
        <v>-59751.93</v>
      </c>
      <c r="H59" s="7">
        <v>-444.48</v>
      </c>
      <c r="I59" s="7">
        <v>65944.040000000008</v>
      </c>
      <c r="J59" s="7">
        <v>0</v>
      </c>
      <c r="K59" s="7">
        <v>0</v>
      </c>
      <c r="L59" s="7">
        <v>-5747.63</v>
      </c>
      <c r="M59" s="7">
        <v>0</v>
      </c>
      <c r="N59" s="7">
        <v>0</v>
      </c>
    </row>
    <row r="60" spans="1:14">
      <c r="A60" s="6" t="s">
        <v>133</v>
      </c>
      <c r="B60" s="6" t="s">
        <v>134</v>
      </c>
      <c r="C60" s="6" t="s">
        <v>204</v>
      </c>
      <c r="D60" s="6" t="s">
        <v>136</v>
      </c>
      <c r="E60" s="6" t="s">
        <v>135</v>
      </c>
      <c r="F60" s="6" t="s">
        <v>158</v>
      </c>
      <c r="G60" s="7">
        <v>0</v>
      </c>
      <c r="H60" s="7">
        <v>-9.7200000000000006</v>
      </c>
      <c r="I60" s="7">
        <v>0</v>
      </c>
      <c r="J60" s="7">
        <v>0</v>
      </c>
      <c r="K60" s="7">
        <v>0</v>
      </c>
      <c r="L60" s="7">
        <v>-657.46</v>
      </c>
      <c r="M60" s="7">
        <v>0</v>
      </c>
      <c r="N60" s="7">
        <v>-667.18000000000006</v>
      </c>
    </row>
    <row r="61" spans="1:14">
      <c r="A61" s="6" t="s">
        <v>133</v>
      </c>
      <c r="B61" s="6" t="s">
        <v>134</v>
      </c>
      <c r="C61" s="6" t="s">
        <v>157</v>
      </c>
      <c r="D61" s="6" t="s">
        <v>136</v>
      </c>
      <c r="E61" s="6" t="s">
        <v>135</v>
      </c>
      <c r="F61" s="6" t="s">
        <v>205</v>
      </c>
      <c r="G61" s="7">
        <v>0</v>
      </c>
      <c r="H61" s="7">
        <v>0</v>
      </c>
      <c r="I61" s="7">
        <v>0</v>
      </c>
      <c r="J61" s="7">
        <v>0</v>
      </c>
      <c r="K61" s="7">
        <v>0</v>
      </c>
      <c r="L61" s="7">
        <v>0</v>
      </c>
      <c r="M61" s="7">
        <v>0</v>
      </c>
      <c r="N61" s="7">
        <v>0</v>
      </c>
    </row>
    <row r="62" spans="1:14">
      <c r="A62" s="6" t="s">
        <v>133</v>
      </c>
      <c r="B62" s="6" t="s">
        <v>134</v>
      </c>
      <c r="C62" s="6" t="s">
        <v>159</v>
      </c>
      <c r="D62" s="6" t="s">
        <v>136</v>
      </c>
      <c r="E62" s="6" t="s">
        <v>135</v>
      </c>
      <c r="F62" s="6" t="s">
        <v>205</v>
      </c>
      <c r="G62" s="7">
        <v>0</v>
      </c>
      <c r="H62" s="7">
        <v>0</v>
      </c>
      <c r="I62" s="7">
        <v>0</v>
      </c>
      <c r="J62" s="7">
        <v>0</v>
      </c>
      <c r="K62" s="7">
        <v>0</v>
      </c>
      <c r="L62" s="7">
        <v>0</v>
      </c>
      <c r="M62" s="7">
        <v>0</v>
      </c>
      <c r="N62" s="7">
        <v>0</v>
      </c>
    </row>
    <row r="63" spans="1:14">
      <c r="A63" s="6" t="s">
        <v>133</v>
      </c>
      <c r="B63" s="6" t="s">
        <v>134</v>
      </c>
      <c r="C63" s="6" t="s">
        <v>160</v>
      </c>
      <c r="D63" s="6" t="s">
        <v>136</v>
      </c>
      <c r="E63" s="6" t="s">
        <v>135</v>
      </c>
      <c r="F63" s="6" t="s">
        <v>205</v>
      </c>
      <c r="G63" s="7">
        <v>0</v>
      </c>
      <c r="H63" s="7">
        <v>0</v>
      </c>
      <c r="I63" s="7">
        <v>0</v>
      </c>
      <c r="J63" s="7">
        <v>0</v>
      </c>
      <c r="K63" s="7">
        <v>0</v>
      </c>
      <c r="L63" s="7">
        <v>0</v>
      </c>
      <c r="M63" s="7">
        <v>0</v>
      </c>
      <c r="N63" s="7">
        <v>0</v>
      </c>
    </row>
    <row r="64" spans="1:14">
      <c r="A64" s="6" t="s">
        <v>133</v>
      </c>
      <c r="B64" s="6" t="s">
        <v>134</v>
      </c>
      <c r="C64" s="6" t="s">
        <v>161</v>
      </c>
      <c r="D64" s="6" t="s">
        <v>136</v>
      </c>
      <c r="E64" s="6" t="s">
        <v>135</v>
      </c>
      <c r="F64" s="6" t="s">
        <v>205</v>
      </c>
      <c r="G64" s="7">
        <v>0</v>
      </c>
      <c r="H64" s="7">
        <v>0</v>
      </c>
      <c r="I64" s="7">
        <v>0</v>
      </c>
      <c r="J64" s="7">
        <v>0</v>
      </c>
      <c r="K64" s="7">
        <v>0</v>
      </c>
      <c r="L64" s="7">
        <v>0</v>
      </c>
      <c r="M64" s="7">
        <v>0</v>
      </c>
      <c r="N64" s="7">
        <v>0</v>
      </c>
    </row>
    <row r="65" spans="1:14">
      <c r="A65" s="6" t="s">
        <v>133</v>
      </c>
      <c r="B65" s="6" t="s">
        <v>134</v>
      </c>
      <c r="C65" s="6" t="s">
        <v>162</v>
      </c>
      <c r="D65" s="6" t="s">
        <v>136</v>
      </c>
      <c r="E65" s="6" t="s">
        <v>135</v>
      </c>
      <c r="F65" s="6" t="s">
        <v>205</v>
      </c>
      <c r="G65" s="7">
        <v>0</v>
      </c>
      <c r="H65" s="7">
        <v>0</v>
      </c>
      <c r="I65" s="7">
        <v>0</v>
      </c>
      <c r="J65" s="7">
        <v>0</v>
      </c>
      <c r="K65" s="7">
        <v>0</v>
      </c>
      <c r="L65" s="7">
        <v>0</v>
      </c>
      <c r="M65" s="7">
        <v>0</v>
      </c>
      <c r="N65" s="7">
        <v>0</v>
      </c>
    </row>
    <row r="66" spans="1:14">
      <c r="A66" s="6" t="s">
        <v>133</v>
      </c>
      <c r="B66" s="6" t="s">
        <v>134</v>
      </c>
      <c r="C66" s="6" t="s">
        <v>163</v>
      </c>
      <c r="D66" s="6" t="s">
        <v>136</v>
      </c>
      <c r="E66" s="6" t="s">
        <v>135</v>
      </c>
      <c r="F66" s="6" t="s">
        <v>205</v>
      </c>
      <c r="G66" s="7">
        <v>0</v>
      </c>
      <c r="H66" s="7">
        <v>0</v>
      </c>
      <c r="I66" s="7">
        <v>0</v>
      </c>
      <c r="J66" s="7">
        <v>0</v>
      </c>
      <c r="K66" s="7">
        <v>0</v>
      </c>
      <c r="L66" s="7">
        <v>0</v>
      </c>
      <c r="M66" s="7">
        <v>0</v>
      </c>
      <c r="N66" s="7">
        <v>0</v>
      </c>
    </row>
    <row r="67" spans="1:14">
      <c r="A67" s="6" t="s">
        <v>133</v>
      </c>
      <c r="B67" s="6" t="s">
        <v>134</v>
      </c>
      <c r="C67" s="6" t="s">
        <v>164</v>
      </c>
      <c r="D67" s="6" t="s">
        <v>136</v>
      </c>
      <c r="E67" s="6" t="s">
        <v>135</v>
      </c>
      <c r="F67" s="6" t="s">
        <v>205</v>
      </c>
      <c r="G67" s="7">
        <v>0</v>
      </c>
      <c r="H67" s="7">
        <v>0</v>
      </c>
      <c r="I67" s="7">
        <v>0</v>
      </c>
      <c r="J67" s="7">
        <v>0</v>
      </c>
      <c r="K67" s="7">
        <v>0</v>
      </c>
      <c r="L67" s="7">
        <v>0</v>
      </c>
      <c r="M67" s="7">
        <v>0</v>
      </c>
      <c r="N67" s="7">
        <v>0</v>
      </c>
    </row>
    <row r="68" spans="1:14">
      <c r="A68" s="6" t="s">
        <v>133</v>
      </c>
      <c r="B68" s="6" t="s">
        <v>134</v>
      </c>
      <c r="C68" s="6" t="s">
        <v>165</v>
      </c>
      <c r="D68" s="6" t="s">
        <v>136</v>
      </c>
      <c r="E68" s="6" t="s">
        <v>135</v>
      </c>
      <c r="F68" s="6" t="s">
        <v>205</v>
      </c>
      <c r="G68" s="7">
        <v>0</v>
      </c>
      <c r="H68" s="7">
        <v>0</v>
      </c>
      <c r="I68" s="7">
        <v>0</v>
      </c>
      <c r="J68" s="7">
        <v>0</v>
      </c>
      <c r="K68" s="7">
        <v>0</v>
      </c>
      <c r="L68" s="7">
        <v>0</v>
      </c>
      <c r="M68" s="7">
        <v>0</v>
      </c>
      <c r="N68" s="7">
        <v>0</v>
      </c>
    </row>
    <row r="69" spans="1:14">
      <c r="A69" s="6" t="s">
        <v>133</v>
      </c>
      <c r="B69" s="6" t="s">
        <v>134</v>
      </c>
      <c r="C69" s="6" t="s">
        <v>166</v>
      </c>
      <c r="D69" s="6" t="s">
        <v>136</v>
      </c>
      <c r="E69" s="6" t="s">
        <v>135</v>
      </c>
      <c r="F69" s="6" t="s">
        <v>205</v>
      </c>
      <c r="G69" s="7">
        <v>0</v>
      </c>
      <c r="H69" s="7">
        <v>0</v>
      </c>
      <c r="I69" s="7">
        <v>0</v>
      </c>
      <c r="J69" s="7">
        <v>0</v>
      </c>
      <c r="K69" s="7">
        <v>0</v>
      </c>
      <c r="L69" s="7">
        <v>0</v>
      </c>
      <c r="M69" s="7">
        <v>0</v>
      </c>
      <c r="N69" s="7">
        <v>0</v>
      </c>
    </row>
    <row r="70" spans="1:14">
      <c r="A70" s="6" t="s">
        <v>133</v>
      </c>
      <c r="B70" s="6" t="s">
        <v>134</v>
      </c>
      <c r="C70" s="6" t="s">
        <v>167</v>
      </c>
      <c r="D70" s="6" t="s">
        <v>136</v>
      </c>
      <c r="E70" s="6" t="s">
        <v>135</v>
      </c>
      <c r="F70" s="6" t="s">
        <v>205</v>
      </c>
      <c r="G70" s="7">
        <v>0</v>
      </c>
      <c r="H70" s="7">
        <v>0</v>
      </c>
      <c r="I70" s="7">
        <v>0</v>
      </c>
      <c r="J70" s="7">
        <v>0</v>
      </c>
      <c r="K70" s="7">
        <v>0</v>
      </c>
      <c r="L70" s="7">
        <v>0</v>
      </c>
      <c r="M70" s="7">
        <v>0</v>
      </c>
      <c r="N70" s="7">
        <v>0</v>
      </c>
    </row>
    <row r="71" spans="1:14">
      <c r="A71" s="6" t="s">
        <v>133</v>
      </c>
      <c r="B71" s="6" t="s">
        <v>134</v>
      </c>
      <c r="C71" s="6" t="s">
        <v>168</v>
      </c>
      <c r="D71" s="6" t="s">
        <v>136</v>
      </c>
      <c r="E71" s="6" t="s">
        <v>135</v>
      </c>
      <c r="F71" s="6" t="s">
        <v>205</v>
      </c>
      <c r="G71" s="7">
        <v>0</v>
      </c>
      <c r="H71" s="7">
        <v>0</v>
      </c>
      <c r="I71" s="7">
        <v>0</v>
      </c>
      <c r="J71" s="7">
        <v>0</v>
      </c>
      <c r="K71" s="7">
        <v>0</v>
      </c>
      <c r="L71" s="7">
        <v>0</v>
      </c>
      <c r="M71" s="7">
        <v>0</v>
      </c>
      <c r="N71" s="7">
        <v>0</v>
      </c>
    </row>
    <row r="72" spans="1:14">
      <c r="A72" s="6" t="s">
        <v>133</v>
      </c>
      <c r="B72" s="6" t="s">
        <v>134</v>
      </c>
      <c r="C72" s="6" t="s">
        <v>169</v>
      </c>
      <c r="D72" s="6" t="s">
        <v>136</v>
      </c>
      <c r="E72" s="6" t="s">
        <v>135</v>
      </c>
      <c r="F72" s="6" t="s">
        <v>205</v>
      </c>
      <c r="G72" s="7">
        <v>0</v>
      </c>
      <c r="H72" s="7">
        <v>0</v>
      </c>
      <c r="I72" s="7">
        <v>0</v>
      </c>
      <c r="J72" s="7">
        <v>0</v>
      </c>
      <c r="K72" s="7">
        <v>0</v>
      </c>
      <c r="L72" s="7">
        <v>0</v>
      </c>
      <c r="M72" s="7">
        <v>0</v>
      </c>
      <c r="N72" s="7">
        <v>0</v>
      </c>
    </row>
    <row r="73" spans="1:14">
      <c r="A73" s="6" t="s">
        <v>133</v>
      </c>
      <c r="B73" s="6" t="s">
        <v>134</v>
      </c>
      <c r="C73" s="6" t="s">
        <v>170</v>
      </c>
      <c r="D73" s="6" t="s">
        <v>136</v>
      </c>
      <c r="E73" s="6" t="s">
        <v>135</v>
      </c>
      <c r="F73" s="6" t="s">
        <v>205</v>
      </c>
      <c r="G73" s="7">
        <v>0</v>
      </c>
      <c r="H73" s="7">
        <v>0</v>
      </c>
      <c r="I73" s="7">
        <v>0</v>
      </c>
      <c r="J73" s="7">
        <v>0</v>
      </c>
      <c r="K73" s="7">
        <v>0</v>
      </c>
      <c r="L73" s="7">
        <v>0</v>
      </c>
      <c r="M73" s="7">
        <v>0</v>
      </c>
      <c r="N73" s="7">
        <v>0</v>
      </c>
    </row>
    <row r="74" spans="1:14">
      <c r="A74" s="6" t="s">
        <v>133</v>
      </c>
      <c r="B74" s="6" t="s">
        <v>134</v>
      </c>
      <c r="C74" s="6" t="s">
        <v>171</v>
      </c>
      <c r="D74" s="6" t="s">
        <v>136</v>
      </c>
      <c r="E74" s="6" t="s">
        <v>135</v>
      </c>
      <c r="F74" s="6" t="s">
        <v>205</v>
      </c>
      <c r="G74" s="7">
        <v>0</v>
      </c>
      <c r="H74" s="7">
        <v>0</v>
      </c>
      <c r="I74" s="7">
        <v>0</v>
      </c>
      <c r="J74" s="7">
        <v>0</v>
      </c>
      <c r="K74" s="7">
        <v>0</v>
      </c>
      <c r="L74" s="7">
        <v>0</v>
      </c>
      <c r="M74" s="7">
        <v>0</v>
      </c>
      <c r="N74" s="7">
        <v>0</v>
      </c>
    </row>
    <row r="75" spans="1:14">
      <c r="A75" s="6" t="s">
        <v>133</v>
      </c>
      <c r="B75" s="6" t="s">
        <v>134</v>
      </c>
      <c r="C75" s="6" t="s">
        <v>172</v>
      </c>
      <c r="D75" s="6" t="s">
        <v>136</v>
      </c>
      <c r="E75" s="6" t="s">
        <v>135</v>
      </c>
      <c r="F75" s="6" t="s">
        <v>205</v>
      </c>
      <c r="G75" s="7">
        <v>0</v>
      </c>
      <c r="H75" s="7">
        <v>0</v>
      </c>
      <c r="I75" s="7">
        <v>0</v>
      </c>
      <c r="J75" s="7">
        <v>0</v>
      </c>
      <c r="K75" s="7">
        <v>0</v>
      </c>
      <c r="L75" s="7">
        <v>0</v>
      </c>
      <c r="M75" s="7">
        <v>0</v>
      </c>
      <c r="N75" s="7">
        <v>0</v>
      </c>
    </row>
    <row r="76" spans="1:14">
      <c r="A76" s="6" t="s">
        <v>133</v>
      </c>
      <c r="B76" s="6" t="s">
        <v>134</v>
      </c>
      <c r="C76" s="6" t="s">
        <v>173</v>
      </c>
      <c r="D76" s="6" t="s">
        <v>136</v>
      </c>
      <c r="E76" s="6" t="s">
        <v>135</v>
      </c>
      <c r="F76" s="6" t="s">
        <v>205</v>
      </c>
      <c r="G76" s="7">
        <v>0</v>
      </c>
      <c r="H76" s="7">
        <v>0</v>
      </c>
      <c r="I76" s="7">
        <v>0</v>
      </c>
      <c r="J76" s="7">
        <v>0</v>
      </c>
      <c r="K76" s="7">
        <v>0</v>
      </c>
      <c r="L76" s="7">
        <v>0</v>
      </c>
      <c r="M76" s="7">
        <v>0</v>
      </c>
      <c r="N76" s="7">
        <v>0</v>
      </c>
    </row>
    <row r="77" spans="1:14">
      <c r="A77" s="6" t="s">
        <v>133</v>
      </c>
      <c r="B77" s="6" t="s">
        <v>134</v>
      </c>
      <c r="C77" s="6" t="s">
        <v>174</v>
      </c>
      <c r="D77" s="6" t="s">
        <v>136</v>
      </c>
      <c r="E77" s="6" t="s">
        <v>135</v>
      </c>
      <c r="F77" s="6" t="s">
        <v>205</v>
      </c>
      <c r="G77" s="7">
        <v>0</v>
      </c>
      <c r="H77" s="7">
        <v>0</v>
      </c>
      <c r="I77" s="7">
        <v>0</v>
      </c>
      <c r="J77" s="7">
        <v>0</v>
      </c>
      <c r="K77" s="7">
        <v>0</v>
      </c>
      <c r="L77" s="7">
        <v>0</v>
      </c>
      <c r="M77" s="7">
        <v>0</v>
      </c>
      <c r="N77" s="7">
        <v>0</v>
      </c>
    </row>
    <row r="78" spans="1:14">
      <c r="A78" s="6" t="s">
        <v>133</v>
      </c>
      <c r="B78" s="6" t="s">
        <v>134</v>
      </c>
      <c r="C78" s="6" t="s">
        <v>175</v>
      </c>
      <c r="D78" s="6" t="s">
        <v>136</v>
      </c>
      <c r="E78" s="6" t="s">
        <v>135</v>
      </c>
      <c r="F78" s="6" t="s">
        <v>205</v>
      </c>
      <c r="G78" s="7">
        <v>0</v>
      </c>
      <c r="H78" s="7">
        <v>0</v>
      </c>
      <c r="I78" s="7">
        <v>0</v>
      </c>
      <c r="J78" s="7">
        <v>0</v>
      </c>
      <c r="K78" s="7">
        <v>0</v>
      </c>
      <c r="L78" s="7">
        <v>0</v>
      </c>
      <c r="M78" s="7">
        <v>0</v>
      </c>
      <c r="N78" s="7">
        <v>0</v>
      </c>
    </row>
    <row r="79" spans="1:14">
      <c r="A79" s="6" t="s">
        <v>133</v>
      </c>
      <c r="B79" s="6" t="s">
        <v>134</v>
      </c>
      <c r="C79" s="6" t="s">
        <v>176</v>
      </c>
      <c r="D79" s="6" t="s">
        <v>136</v>
      </c>
      <c r="E79" s="6" t="s">
        <v>135</v>
      </c>
      <c r="F79" s="6" t="s">
        <v>205</v>
      </c>
      <c r="G79" s="7">
        <v>0</v>
      </c>
      <c r="H79" s="7">
        <v>0</v>
      </c>
      <c r="I79" s="7">
        <v>0</v>
      </c>
      <c r="J79" s="7">
        <v>0</v>
      </c>
      <c r="K79" s="7">
        <v>0</v>
      </c>
      <c r="L79" s="7">
        <v>0</v>
      </c>
      <c r="M79" s="7">
        <v>0</v>
      </c>
      <c r="N79" s="7">
        <v>0</v>
      </c>
    </row>
    <row r="80" spans="1:14">
      <c r="A80" s="6" t="s">
        <v>133</v>
      </c>
      <c r="B80" s="6" t="s">
        <v>134</v>
      </c>
      <c r="C80" s="6" t="s">
        <v>177</v>
      </c>
      <c r="D80" s="6" t="s">
        <v>136</v>
      </c>
      <c r="E80" s="6" t="s">
        <v>135</v>
      </c>
      <c r="F80" s="6" t="s">
        <v>205</v>
      </c>
      <c r="G80" s="7">
        <v>0</v>
      </c>
      <c r="H80" s="7">
        <v>0</v>
      </c>
      <c r="I80" s="7">
        <v>0</v>
      </c>
      <c r="J80" s="7">
        <v>0</v>
      </c>
      <c r="K80" s="7">
        <v>0</v>
      </c>
      <c r="L80" s="7">
        <v>0</v>
      </c>
      <c r="M80" s="7">
        <v>0</v>
      </c>
      <c r="N80" s="7">
        <v>0</v>
      </c>
    </row>
    <row r="81" spans="1:14">
      <c r="A81" s="6" t="s">
        <v>133</v>
      </c>
      <c r="B81" s="6" t="s">
        <v>134</v>
      </c>
      <c r="C81" s="6" t="s">
        <v>178</v>
      </c>
      <c r="D81" s="6" t="s">
        <v>136</v>
      </c>
      <c r="E81" s="6" t="s">
        <v>135</v>
      </c>
      <c r="F81" s="6" t="s">
        <v>205</v>
      </c>
      <c r="G81" s="7">
        <v>0</v>
      </c>
      <c r="H81" s="7">
        <v>0</v>
      </c>
      <c r="I81" s="7">
        <v>0</v>
      </c>
      <c r="J81" s="7">
        <v>0</v>
      </c>
      <c r="K81" s="7">
        <v>0</v>
      </c>
      <c r="L81" s="7">
        <v>0</v>
      </c>
      <c r="M81" s="7">
        <v>0</v>
      </c>
      <c r="N81" s="7">
        <v>0</v>
      </c>
    </row>
    <row r="82" spans="1:14">
      <c r="A82" s="6" t="s">
        <v>133</v>
      </c>
      <c r="B82" s="6" t="s">
        <v>134</v>
      </c>
      <c r="C82" s="6" t="s">
        <v>179</v>
      </c>
      <c r="D82" s="6" t="s">
        <v>136</v>
      </c>
      <c r="E82" s="6" t="s">
        <v>135</v>
      </c>
      <c r="F82" s="6" t="s">
        <v>205</v>
      </c>
      <c r="G82" s="7">
        <v>0</v>
      </c>
      <c r="H82" s="7">
        <v>0</v>
      </c>
      <c r="I82" s="7">
        <v>0</v>
      </c>
      <c r="J82" s="7">
        <v>0</v>
      </c>
      <c r="K82" s="7">
        <v>0</v>
      </c>
      <c r="L82" s="7">
        <v>0</v>
      </c>
      <c r="M82" s="7">
        <v>0</v>
      </c>
      <c r="N82" s="7">
        <v>0</v>
      </c>
    </row>
    <row r="83" spans="1:14">
      <c r="A83" s="6" t="s">
        <v>133</v>
      </c>
      <c r="B83" s="6" t="s">
        <v>134</v>
      </c>
      <c r="C83" s="6" t="s">
        <v>180</v>
      </c>
      <c r="D83" s="6" t="s">
        <v>136</v>
      </c>
      <c r="E83" s="6" t="s">
        <v>135</v>
      </c>
      <c r="F83" s="6" t="s">
        <v>205</v>
      </c>
      <c r="G83" s="7">
        <v>0</v>
      </c>
      <c r="H83" s="7">
        <v>0</v>
      </c>
      <c r="I83" s="7">
        <v>0</v>
      </c>
      <c r="J83" s="7">
        <v>0</v>
      </c>
      <c r="K83" s="7">
        <v>0</v>
      </c>
      <c r="L83" s="7">
        <v>0</v>
      </c>
      <c r="M83" s="7">
        <v>0</v>
      </c>
      <c r="N83" s="7">
        <v>0</v>
      </c>
    </row>
    <row r="84" spans="1:14">
      <c r="A84" s="6" t="s">
        <v>133</v>
      </c>
      <c r="B84" s="6" t="s">
        <v>134</v>
      </c>
      <c r="C84" s="6" t="s">
        <v>181</v>
      </c>
      <c r="D84" s="6" t="s">
        <v>136</v>
      </c>
      <c r="E84" s="6" t="s">
        <v>135</v>
      </c>
      <c r="F84" s="6" t="s">
        <v>205</v>
      </c>
      <c r="G84" s="7">
        <v>0</v>
      </c>
      <c r="H84" s="7">
        <v>0</v>
      </c>
      <c r="I84" s="7">
        <v>0</v>
      </c>
      <c r="J84" s="7">
        <v>0</v>
      </c>
      <c r="K84" s="7">
        <v>0</v>
      </c>
      <c r="L84" s="7">
        <v>0</v>
      </c>
      <c r="M84" s="7">
        <v>0</v>
      </c>
      <c r="N84" s="7">
        <v>0</v>
      </c>
    </row>
    <row r="85" spans="1:14">
      <c r="A85" s="6" t="s">
        <v>133</v>
      </c>
      <c r="B85" s="6" t="s">
        <v>134</v>
      </c>
      <c r="C85" s="6" t="s">
        <v>182</v>
      </c>
      <c r="D85" s="6" t="s">
        <v>136</v>
      </c>
      <c r="E85" s="6" t="s">
        <v>135</v>
      </c>
      <c r="F85" s="6" t="s">
        <v>205</v>
      </c>
      <c r="G85" s="7">
        <v>0</v>
      </c>
      <c r="H85" s="7">
        <v>0</v>
      </c>
      <c r="I85" s="7">
        <v>0</v>
      </c>
      <c r="J85" s="7">
        <v>0</v>
      </c>
      <c r="K85" s="7">
        <v>0</v>
      </c>
      <c r="L85" s="7">
        <v>0</v>
      </c>
      <c r="M85" s="7">
        <v>0</v>
      </c>
      <c r="N85" s="7">
        <v>0</v>
      </c>
    </row>
    <row r="86" spans="1:14">
      <c r="A86" s="6" t="s">
        <v>133</v>
      </c>
      <c r="B86" s="6" t="s">
        <v>134</v>
      </c>
      <c r="C86" s="6" t="s">
        <v>183</v>
      </c>
      <c r="D86" s="6" t="s">
        <v>136</v>
      </c>
      <c r="E86" s="6" t="s">
        <v>135</v>
      </c>
      <c r="F86" s="6" t="s">
        <v>205</v>
      </c>
      <c r="G86" s="7">
        <v>0</v>
      </c>
      <c r="H86" s="7">
        <v>0</v>
      </c>
      <c r="I86" s="7">
        <v>0</v>
      </c>
      <c r="J86" s="7">
        <v>0</v>
      </c>
      <c r="K86" s="7">
        <v>0</v>
      </c>
      <c r="L86" s="7">
        <v>0</v>
      </c>
      <c r="M86" s="7">
        <v>0</v>
      </c>
      <c r="N86" s="7">
        <v>0</v>
      </c>
    </row>
    <row r="87" spans="1:14">
      <c r="A87" s="6" t="s">
        <v>133</v>
      </c>
      <c r="B87" s="6" t="s">
        <v>134</v>
      </c>
      <c r="C87" s="6" t="s">
        <v>184</v>
      </c>
      <c r="D87" s="6" t="s">
        <v>136</v>
      </c>
      <c r="E87" s="6" t="s">
        <v>135</v>
      </c>
      <c r="F87" s="6" t="s">
        <v>205</v>
      </c>
      <c r="G87" s="7">
        <v>0</v>
      </c>
      <c r="H87" s="7">
        <v>0</v>
      </c>
      <c r="I87" s="7">
        <v>0</v>
      </c>
      <c r="J87" s="7">
        <v>0</v>
      </c>
      <c r="K87" s="7">
        <v>0</v>
      </c>
      <c r="L87" s="7">
        <v>0</v>
      </c>
      <c r="M87" s="7">
        <v>0</v>
      </c>
      <c r="N87" s="7">
        <v>0</v>
      </c>
    </row>
    <row r="88" spans="1:14">
      <c r="A88" s="6" t="s">
        <v>133</v>
      </c>
      <c r="B88" s="6" t="s">
        <v>134</v>
      </c>
      <c r="C88" s="6" t="s">
        <v>185</v>
      </c>
      <c r="D88" s="6" t="s">
        <v>136</v>
      </c>
      <c r="E88" s="6" t="s">
        <v>135</v>
      </c>
      <c r="F88" s="6" t="s">
        <v>205</v>
      </c>
      <c r="G88" s="7">
        <v>0</v>
      </c>
      <c r="H88" s="7">
        <v>0</v>
      </c>
      <c r="I88" s="7">
        <v>0</v>
      </c>
      <c r="J88" s="7">
        <v>0</v>
      </c>
      <c r="K88" s="7">
        <v>0</v>
      </c>
      <c r="L88" s="7">
        <v>0</v>
      </c>
      <c r="M88" s="7">
        <v>0</v>
      </c>
      <c r="N88" s="7">
        <v>0</v>
      </c>
    </row>
    <row r="89" spans="1:14">
      <c r="A89" s="6" t="s">
        <v>133</v>
      </c>
      <c r="B89" s="6" t="s">
        <v>134</v>
      </c>
      <c r="C89" s="6" t="s">
        <v>186</v>
      </c>
      <c r="D89" s="6" t="s">
        <v>136</v>
      </c>
      <c r="E89" s="6" t="s">
        <v>135</v>
      </c>
      <c r="F89" s="6" t="s">
        <v>205</v>
      </c>
      <c r="G89" s="7">
        <v>0</v>
      </c>
      <c r="H89" s="7">
        <v>0</v>
      </c>
      <c r="I89" s="7">
        <v>0</v>
      </c>
      <c r="J89" s="7">
        <v>0</v>
      </c>
      <c r="K89" s="7">
        <v>0</v>
      </c>
      <c r="L89" s="7">
        <v>0</v>
      </c>
      <c r="M89" s="7">
        <v>0</v>
      </c>
      <c r="N89" s="7">
        <v>0</v>
      </c>
    </row>
    <row r="90" spans="1:14">
      <c r="A90" s="6" t="s">
        <v>133</v>
      </c>
      <c r="B90" s="6" t="s">
        <v>134</v>
      </c>
      <c r="C90" s="6" t="s">
        <v>187</v>
      </c>
      <c r="D90" s="6" t="s">
        <v>136</v>
      </c>
      <c r="E90" s="6" t="s">
        <v>135</v>
      </c>
      <c r="F90" s="6" t="s">
        <v>205</v>
      </c>
      <c r="G90" s="7">
        <v>0</v>
      </c>
      <c r="H90" s="7">
        <v>0</v>
      </c>
      <c r="I90" s="7">
        <v>0</v>
      </c>
      <c r="J90" s="7">
        <v>0</v>
      </c>
      <c r="K90" s="7">
        <v>0</v>
      </c>
      <c r="L90" s="7">
        <v>0</v>
      </c>
      <c r="M90" s="7">
        <v>0</v>
      </c>
      <c r="N90" s="7">
        <v>0</v>
      </c>
    </row>
    <row r="91" spans="1:14">
      <c r="A91" s="6" t="s">
        <v>133</v>
      </c>
      <c r="B91" s="6" t="s">
        <v>134</v>
      </c>
      <c r="C91" s="6" t="s">
        <v>188</v>
      </c>
      <c r="D91" s="6" t="s">
        <v>136</v>
      </c>
      <c r="E91" s="6" t="s">
        <v>135</v>
      </c>
      <c r="F91" s="6" t="s">
        <v>205</v>
      </c>
      <c r="G91" s="7">
        <v>0</v>
      </c>
      <c r="H91" s="7">
        <v>0</v>
      </c>
      <c r="I91" s="7">
        <v>0</v>
      </c>
      <c r="J91" s="7">
        <v>0</v>
      </c>
      <c r="K91" s="7">
        <v>0</v>
      </c>
      <c r="L91" s="7">
        <v>0</v>
      </c>
      <c r="M91" s="7">
        <v>0</v>
      </c>
      <c r="N91" s="7">
        <v>0</v>
      </c>
    </row>
    <row r="92" spans="1:14">
      <c r="A92" s="6" t="s">
        <v>133</v>
      </c>
      <c r="B92" s="6" t="s">
        <v>134</v>
      </c>
      <c r="C92" s="6" t="s">
        <v>189</v>
      </c>
      <c r="D92" s="6" t="s">
        <v>136</v>
      </c>
      <c r="E92" s="6" t="s">
        <v>135</v>
      </c>
      <c r="F92" s="6" t="s">
        <v>205</v>
      </c>
      <c r="G92" s="7">
        <v>0</v>
      </c>
      <c r="H92" s="7">
        <v>0</v>
      </c>
      <c r="I92" s="7">
        <v>0</v>
      </c>
      <c r="J92" s="7">
        <v>0</v>
      </c>
      <c r="K92" s="7">
        <v>0</v>
      </c>
      <c r="L92" s="7">
        <v>0</v>
      </c>
      <c r="M92" s="7">
        <v>0</v>
      </c>
      <c r="N92" s="7">
        <v>0</v>
      </c>
    </row>
    <row r="93" spans="1:14">
      <c r="A93" s="6" t="s">
        <v>133</v>
      </c>
      <c r="B93" s="6" t="s">
        <v>134</v>
      </c>
      <c r="C93" s="6" t="s">
        <v>190</v>
      </c>
      <c r="D93" s="6" t="s">
        <v>136</v>
      </c>
      <c r="E93" s="6" t="s">
        <v>135</v>
      </c>
      <c r="F93" s="6" t="s">
        <v>205</v>
      </c>
      <c r="G93" s="7">
        <v>0</v>
      </c>
      <c r="H93" s="7">
        <v>0</v>
      </c>
      <c r="I93" s="7">
        <v>0</v>
      </c>
      <c r="J93" s="7">
        <v>0</v>
      </c>
      <c r="K93" s="7">
        <v>0</v>
      </c>
      <c r="L93" s="7">
        <v>0</v>
      </c>
      <c r="M93" s="7">
        <v>0</v>
      </c>
      <c r="N93" s="7">
        <v>0</v>
      </c>
    </row>
    <row r="94" spans="1:14">
      <c r="A94" s="6" t="s">
        <v>133</v>
      </c>
      <c r="B94" s="6" t="s">
        <v>134</v>
      </c>
      <c r="C94" s="6" t="s">
        <v>191</v>
      </c>
      <c r="D94" s="6" t="s">
        <v>136</v>
      </c>
      <c r="E94" s="6" t="s">
        <v>135</v>
      </c>
      <c r="F94" s="6" t="s">
        <v>205</v>
      </c>
      <c r="G94" s="7">
        <v>0</v>
      </c>
      <c r="H94" s="7">
        <v>0</v>
      </c>
      <c r="I94" s="7">
        <v>0</v>
      </c>
      <c r="J94" s="7">
        <v>0</v>
      </c>
      <c r="K94" s="7">
        <v>0</v>
      </c>
      <c r="L94" s="7">
        <v>0</v>
      </c>
      <c r="M94" s="7">
        <v>0</v>
      </c>
      <c r="N94" s="7">
        <v>0</v>
      </c>
    </row>
    <row r="95" spans="1:14">
      <c r="A95" s="6" t="s">
        <v>133</v>
      </c>
      <c r="B95" s="6" t="s">
        <v>134</v>
      </c>
      <c r="C95" s="6" t="s">
        <v>192</v>
      </c>
      <c r="D95" s="6" t="s">
        <v>136</v>
      </c>
      <c r="E95" s="6" t="s">
        <v>135</v>
      </c>
      <c r="F95" s="6" t="s">
        <v>205</v>
      </c>
      <c r="G95" s="7">
        <v>0</v>
      </c>
      <c r="H95" s="7">
        <v>0</v>
      </c>
      <c r="I95" s="7">
        <v>0</v>
      </c>
      <c r="J95" s="7">
        <v>0</v>
      </c>
      <c r="K95" s="7">
        <v>0</v>
      </c>
      <c r="L95" s="7">
        <v>0</v>
      </c>
      <c r="M95" s="7">
        <v>0</v>
      </c>
      <c r="N95" s="7">
        <v>0</v>
      </c>
    </row>
    <row r="96" spans="1:14">
      <c r="A96" s="6" t="s">
        <v>133</v>
      </c>
      <c r="B96" s="6" t="s">
        <v>134</v>
      </c>
      <c r="C96" s="6" t="s">
        <v>193</v>
      </c>
      <c r="D96" s="6" t="s">
        <v>136</v>
      </c>
      <c r="E96" s="6" t="s">
        <v>135</v>
      </c>
      <c r="F96" s="6" t="s">
        <v>205</v>
      </c>
      <c r="G96" s="7">
        <v>0</v>
      </c>
      <c r="H96" s="7">
        <v>0</v>
      </c>
      <c r="I96" s="7">
        <v>0</v>
      </c>
      <c r="J96" s="7">
        <v>0</v>
      </c>
      <c r="K96" s="7">
        <v>0</v>
      </c>
      <c r="L96" s="7">
        <v>0</v>
      </c>
      <c r="M96" s="7">
        <v>0</v>
      </c>
      <c r="N96" s="7">
        <v>0</v>
      </c>
    </row>
    <row r="97" spans="1:14">
      <c r="A97" s="6" t="s">
        <v>133</v>
      </c>
      <c r="B97" s="6" t="s">
        <v>134</v>
      </c>
      <c r="C97" s="6" t="s">
        <v>194</v>
      </c>
      <c r="D97" s="6" t="s">
        <v>136</v>
      </c>
      <c r="E97" s="6" t="s">
        <v>135</v>
      </c>
      <c r="F97" s="6" t="s">
        <v>205</v>
      </c>
      <c r="G97" s="7">
        <v>0</v>
      </c>
      <c r="H97" s="7">
        <v>0</v>
      </c>
      <c r="I97" s="7">
        <v>0</v>
      </c>
      <c r="J97" s="7">
        <v>0</v>
      </c>
      <c r="K97" s="7">
        <v>0</v>
      </c>
      <c r="L97" s="7">
        <v>0</v>
      </c>
      <c r="M97" s="7">
        <v>0</v>
      </c>
      <c r="N97" s="7">
        <v>0</v>
      </c>
    </row>
    <row r="98" spans="1:14">
      <c r="A98" s="6" t="s">
        <v>133</v>
      </c>
      <c r="B98" s="6" t="s">
        <v>134</v>
      </c>
      <c r="C98" s="6" t="s">
        <v>195</v>
      </c>
      <c r="D98" s="6" t="s">
        <v>136</v>
      </c>
      <c r="E98" s="6" t="s">
        <v>135</v>
      </c>
      <c r="F98" s="6" t="s">
        <v>205</v>
      </c>
      <c r="G98" s="7">
        <v>0</v>
      </c>
      <c r="H98" s="7">
        <v>0</v>
      </c>
      <c r="I98" s="7">
        <v>0</v>
      </c>
      <c r="J98" s="7">
        <v>0</v>
      </c>
      <c r="K98" s="7">
        <v>0</v>
      </c>
      <c r="L98" s="7">
        <v>0</v>
      </c>
      <c r="M98" s="7">
        <v>0</v>
      </c>
      <c r="N98" s="7">
        <v>0</v>
      </c>
    </row>
    <row r="99" spans="1:14">
      <c r="A99" s="6" t="s">
        <v>133</v>
      </c>
      <c r="B99" s="6" t="s">
        <v>134</v>
      </c>
      <c r="C99" s="6" t="s">
        <v>196</v>
      </c>
      <c r="D99" s="6" t="s">
        <v>136</v>
      </c>
      <c r="E99" s="6" t="s">
        <v>135</v>
      </c>
      <c r="F99" s="6" t="s">
        <v>205</v>
      </c>
      <c r="G99" s="7">
        <v>0</v>
      </c>
      <c r="H99" s="7">
        <v>0</v>
      </c>
      <c r="I99" s="7">
        <v>0</v>
      </c>
      <c r="J99" s="7">
        <v>0</v>
      </c>
      <c r="K99" s="7">
        <v>0</v>
      </c>
      <c r="L99" s="7">
        <v>0</v>
      </c>
      <c r="M99" s="7">
        <v>0</v>
      </c>
      <c r="N99" s="7">
        <v>0</v>
      </c>
    </row>
    <row r="100" spans="1:14">
      <c r="A100" s="6" t="s">
        <v>133</v>
      </c>
      <c r="B100" s="6" t="s">
        <v>134</v>
      </c>
      <c r="C100" s="6" t="s">
        <v>197</v>
      </c>
      <c r="D100" s="6" t="s">
        <v>136</v>
      </c>
      <c r="E100" s="6" t="s">
        <v>135</v>
      </c>
      <c r="F100" s="6" t="s">
        <v>205</v>
      </c>
      <c r="G100" s="7">
        <v>0</v>
      </c>
      <c r="H100" s="7">
        <v>0</v>
      </c>
      <c r="I100" s="7">
        <v>0</v>
      </c>
      <c r="J100" s="7">
        <v>0</v>
      </c>
      <c r="K100" s="7">
        <v>0</v>
      </c>
      <c r="L100" s="7">
        <v>0</v>
      </c>
      <c r="M100" s="7">
        <v>0</v>
      </c>
      <c r="N100" s="7">
        <v>0</v>
      </c>
    </row>
    <row r="101" spans="1:14">
      <c r="A101" s="6" t="s">
        <v>133</v>
      </c>
      <c r="B101" s="6" t="s">
        <v>134</v>
      </c>
      <c r="C101" s="6" t="s">
        <v>198</v>
      </c>
      <c r="D101" s="6" t="s">
        <v>136</v>
      </c>
      <c r="E101" s="6" t="s">
        <v>135</v>
      </c>
      <c r="F101" s="6" t="s">
        <v>205</v>
      </c>
      <c r="G101" s="7">
        <v>0</v>
      </c>
      <c r="H101" s="7">
        <v>0</v>
      </c>
      <c r="I101" s="7">
        <v>0</v>
      </c>
      <c r="J101" s="7">
        <v>0</v>
      </c>
      <c r="K101" s="7">
        <v>0</v>
      </c>
      <c r="L101" s="7">
        <v>0</v>
      </c>
      <c r="M101" s="7">
        <v>0</v>
      </c>
      <c r="N101" s="7">
        <v>0</v>
      </c>
    </row>
    <row r="102" spans="1:14">
      <c r="A102" s="6" t="s">
        <v>133</v>
      </c>
      <c r="B102" s="6" t="s">
        <v>134</v>
      </c>
      <c r="C102" s="6" t="s">
        <v>199</v>
      </c>
      <c r="D102" s="6" t="s">
        <v>136</v>
      </c>
      <c r="E102" s="6" t="s">
        <v>135</v>
      </c>
      <c r="F102" s="6" t="s">
        <v>205</v>
      </c>
      <c r="G102" s="7">
        <v>0</v>
      </c>
      <c r="H102" s="7">
        <v>0</v>
      </c>
      <c r="I102" s="7">
        <v>0</v>
      </c>
      <c r="J102" s="7">
        <v>0</v>
      </c>
      <c r="K102" s="7">
        <v>0</v>
      </c>
      <c r="L102" s="7">
        <v>0</v>
      </c>
      <c r="M102" s="7">
        <v>0</v>
      </c>
      <c r="N102" s="7">
        <v>0</v>
      </c>
    </row>
    <row r="103" spans="1:14">
      <c r="A103" s="6" t="s">
        <v>133</v>
      </c>
      <c r="B103" s="6" t="s">
        <v>134</v>
      </c>
      <c r="C103" s="6" t="s">
        <v>200</v>
      </c>
      <c r="D103" s="6" t="s">
        <v>136</v>
      </c>
      <c r="E103" s="6" t="s">
        <v>135</v>
      </c>
      <c r="F103" s="6" t="s">
        <v>205</v>
      </c>
      <c r="G103" s="7">
        <v>0</v>
      </c>
      <c r="H103" s="7">
        <v>0</v>
      </c>
      <c r="I103" s="7">
        <v>0</v>
      </c>
      <c r="J103" s="7">
        <v>0</v>
      </c>
      <c r="K103" s="7">
        <v>0</v>
      </c>
      <c r="L103" s="7">
        <v>0</v>
      </c>
      <c r="M103" s="7">
        <v>0</v>
      </c>
      <c r="N103" s="7">
        <v>0</v>
      </c>
    </row>
    <row r="104" spans="1:14">
      <c r="A104" s="6" t="s">
        <v>133</v>
      </c>
      <c r="B104" s="6" t="s">
        <v>134</v>
      </c>
      <c r="C104" s="6" t="s">
        <v>201</v>
      </c>
      <c r="D104" s="6" t="s">
        <v>136</v>
      </c>
      <c r="E104" s="6" t="s">
        <v>135</v>
      </c>
      <c r="F104" s="6" t="s">
        <v>205</v>
      </c>
      <c r="G104" s="7">
        <v>0</v>
      </c>
      <c r="H104" s="7">
        <v>0</v>
      </c>
      <c r="I104" s="7">
        <v>0</v>
      </c>
      <c r="J104" s="7">
        <v>0</v>
      </c>
      <c r="K104" s="7">
        <v>0</v>
      </c>
      <c r="L104" s="7">
        <v>0</v>
      </c>
      <c r="M104" s="7">
        <v>0</v>
      </c>
      <c r="N104" s="7">
        <v>0</v>
      </c>
    </row>
    <row r="105" spans="1:14">
      <c r="A105" s="6" t="s">
        <v>133</v>
      </c>
      <c r="B105" s="6" t="s">
        <v>134</v>
      </c>
      <c r="C105" s="6" t="s">
        <v>202</v>
      </c>
      <c r="D105" s="6" t="s">
        <v>136</v>
      </c>
      <c r="E105" s="6" t="s">
        <v>135</v>
      </c>
      <c r="F105" s="6" t="s">
        <v>205</v>
      </c>
      <c r="G105" s="7">
        <v>0</v>
      </c>
      <c r="H105" s="7">
        <v>0</v>
      </c>
      <c r="I105" s="7">
        <v>0</v>
      </c>
      <c r="J105" s="7">
        <v>0</v>
      </c>
      <c r="K105" s="7">
        <v>0</v>
      </c>
      <c r="L105" s="7">
        <v>0</v>
      </c>
      <c r="M105" s="7">
        <v>0</v>
      </c>
      <c r="N105" s="7">
        <v>0</v>
      </c>
    </row>
    <row r="106" spans="1:14">
      <c r="A106" s="6" t="s">
        <v>133</v>
      </c>
      <c r="B106" s="6" t="s">
        <v>134</v>
      </c>
      <c r="C106" s="6" t="s">
        <v>203</v>
      </c>
      <c r="D106" s="6" t="s">
        <v>136</v>
      </c>
      <c r="E106" s="6" t="s">
        <v>135</v>
      </c>
      <c r="F106" s="6" t="s">
        <v>205</v>
      </c>
      <c r="G106" s="7">
        <v>0</v>
      </c>
      <c r="H106" s="7">
        <v>0</v>
      </c>
      <c r="I106" s="7">
        <v>0</v>
      </c>
      <c r="J106" s="7">
        <v>0</v>
      </c>
      <c r="K106" s="7">
        <v>0</v>
      </c>
      <c r="L106" s="7">
        <v>0</v>
      </c>
      <c r="M106" s="7">
        <v>0</v>
      </c>
      <c r="N106" s="7">
        <v>0</v>
      </c>
    </row>
    <row r="107" spans="1:14">
      <c r="A107" s="6" t="s">
        <v>133</v>
      </c>
      <c r="B107" s="6" t="s">
        <v>134</v>
      </c>
      <c r="C107" s="6" t="s">
        <v>204</v>
      </c>
      <c r="D107" s="6" t="s">
        <v>136</v>
      </c>
      <c r="E107" s="6" t="s">
        <v>135</v>
      </c>
      <c r="F107" s="6" t="s">
        <v>205</v>
      </c>
      <c r="G107" s="7">
        <v>0</v>
      </c>
      <c r="H107" s="7">
        <v>0</v>
      </c>
      <c r="I107" s="7">
        <v>0</v>
      </c>
      <c r="J107" s="7">
        <v>0</v>
      </c>
      <c r="K107" s="7">
        <v>0</v>
      </c>
      <c r="L107" s="7">
        <v>0</v>
      </c>
      <c r="M107" s="7">
        <v>0</v>
      </c>
      <c r="N107" s="7">
        <v>0</v>
      </c>
    </row>
    <row r="108" spans="1:14">
      <c r="A108" s="6" t="s">
        <v>133</v>
      </c>
      <c r="B108" s="6" t="s">
        <v>134</v>
      </c>
      <c r="C108" s="6" t="s">
        <v>206</v>
      </c>
      <c r="D108" s="6" t="s">
        <v>136</v>
      </c>
      <c r="E108" s="6" t="s">
        <v>135</v>
      </c>
      <c r="F108" s="6" t="s">
        <v>207</v>
      </c>
      <c r="G108" s="7">
        <v>0</v>
      </c>
      <c r="H108" s="7">
        <v>0</v>
      </c>
      <c r="I108" s="7">
        <v>0</v>
      </c>
      <c r="J108" s="7">
        <v>0</v>
      </c>
      <c r="K108" s="7">
        <v>0</v>
      </c>
      <c r="L108" s="7">
        <v>0</v>
      </c>
      <c r="M108" s="7">
        <v>0</v>
      </c>
      <c r="N108" s="7">
        <v>0</v>
      </c>
    </row>
    <row r="109" spans="1:14">
      <c r="A109" s="6" t="s">
        <v>133</v>
      </c>
      <c r="B109" s="6" t="s">
        <v>134</v>
      </c>
      <c r="C109" s="6" t="s">
        <v>206</v>
      </c>
      <c r="D109" s="6" t="s">
        <v>136</v>
      </c>
      <c r="E109" s="6" t="s">
        <v>135</v>
      </c>
      <c r="F109" s="6" t="s">
        <v>208</v>
      </c>
      <c r="G109" s="7">
        <v>0</v>
      </c>
      <c r="H109" s="7">
        <v>0</v>
      </c>
      <c r="I109" s="7">
        <v>0</v>
      </c>
      <c r="J109" s="7">
        <v>0</v>
      </c>
      <c r="K109" s="7">
        <v>0</v>
      </c>
      <c r="L109" s="7">
        <v>0</v>
      </c>
      <c r="M109" s="7">
        <v>0</v>
      </c>
      <c r="N109" s="7">
        <v>0</v>
      </c>
    </row>
    <row r="110" spans="1:14">
      <c r="A110" s="6" t="s">
        <v>133</v>
      </c>
      <c r="B110" s="6" t="s">
        <v>134</v>
      </c>
      <c r="C110" s="6" t="s">
        <v>209</v>
      </c>
      <c r="D110" s="6" t="s">
        <v>136</v>
      </c>
      <c r="E110" s="6" t="s">
        <v>135</v>
      </c>
      <c r="F110" s="6" t="s">
        <v>210</v>
      </c>
      <c r="G110" s="7">
        <v>41517.81</v>
      </c>
      <c r="H110" s="7">
        <v>553.64</v>
      </c>
      <c r="I110" s="7">
        <v>0</v>
      </c>
      <c r="J110" s="7">
        <v>0</v>
      </c>
      <c r="K110" s="7">
        <v>0</v>
      </c>
      <c r="L110" s="7">
        <v>306.24</v>
      </c>
      <c r="M110" s="7">
        <v>0</v>
      </c>
      <c r="N110" s="7">
        <v>42377.69</v>
      </c>
    </row>
    <row r="111" spans="1:14">
      <c r="A111" s="6" t="s">
        <v>133</v>
      </c>
      <c r="B111" s="6" t="s">
        <v>134</v>
      </c>
      <c r="C111" s="6" t="s">
        <v>211</v>
      </c>
      <c r="D111" s="6" t="s">
        <v>136</v>
      </c>
      <c r="E111" s="6" t="s">
        <v>135</v>
      </c>
      <c r="F111" s="6" t="s">
        <v>210</v>
      </c>
      <c r="G111" s="7">
        <v>4521.0200000000004</v>
      </c>
      <c r="H111" s="7">
        <v>60.300000000000004</v>
      </c>
      <c r="I111" s="7">
        <v>0</v>
      </c>
      <c r="J111" s="7">
        <v>0</v>
      </c>
      <c r="K111" s="7">
        <v>0</v>
      </c>
      <c r="L111" s="7">
        <v>33.35</v>
      </c>
      <c r="M111" s="7">
        <v>0</v>
      </c>
      <c r="N111" s="7">
        <v>4614.67</v>
      </c>
    </row>
    <row r="112" spans="1:14">
      <c r="A112" s="6" t="s">
        <v>133</v>
      </c>
      <c r="B112" s="6" t="s">
        <v>134</v>
      </c>
      <c r="C112" s="6" t="s">
        <v>212</v>
      </c>
      <c r="D112" s="6" t="s">
        <v>136</v>
      </c>
      <c r="E112" s="6" t="s">
        <v>135</v>
      </c>
      <c r="F112" s="6" t="s">
        <v>210</v>
      </c>
      <c r="G112" s="7">
        <v>8290.18</v>
      </c>
      <c r="H112" s="7">
        <v>145.62</v>
      </c>
      <c r="I112" s="7">
        <v>0</v>
      </c>
      <c r="J112" s="7">
        <v>0</v>
      </c>
      <c r="K112" s="7">
        <v>0</v>
      </c>
      <c r="L112" s="7">
        <v>61.24</v>
      </c>
      <c r="M112" s="7">
        <v>0</v>
      </c>
      <c r="N112" s="7">
        <v>8497.0400000000009</v>
      </c>
    </row>
    <row r="113" spans="1:14">
      <c r="A113" s="6" t="s">
        <v>133</v>
      </c>
      <c r="B113" s="6" t="s">
        <v>134</v>
      </c>
      <c r="C113" s="6" t="s">
        <v>213</v>
      </c>
      <c r="D113" s="6" t="s">
        <v>136</v>
      </c>
      <c r="E113" s="6" t="s">
        <v>135</v>
      </c>
      <c r="F113" s="6" t="s">
        <v>210</v>
      </c>
      <c r="G113" s="7">
        <v>8230533.4000000004</v>
      </c>
      <c r="H113" s="7">
        <v>113841.98</v>
      </c>
      <c r="I113" s="7">
        <v>0</v>
      </c>
      <c r="J113" s="7">
        <v>0</v>
      </c>
      <c r="K113" s="7">
        <v>0</v>
      </c>
      <c r="L113" s="7">
        <v>60720.78</v>
      </c>
      <c r="M113" s="7">
        <v>0</v>
      </c>
      <c r="N113" s="7">
        <v>8405096.1600000001</v>
      </c>
    </row>
    <row r="114" spans="1:14">
      <c r="A114" s="6" t="s">
        <v>133</v>
      </c>
      <c r="B114" s="6" t="s">
        <v>134</v>
      </c>
      <c r="C114" s="6" t="s">
        <v>214</v>
      </c>
      <c r="D114" s="6" t="s">
        <v>136</v>
      </c>
      <c r="E114" s="6" t="s">
        <v>135</v>
      </c>
      <c r="F114" s="6" t="s">
        <v>210</v>
      </c>
      <c r="G114" s="7">
        <v>1410271.37</v>
      </c>
      <c r="H114" s="7">
        <v>20754.240000000002</v>
      </c>
      <c r="I114" s="7">
        <v>0</v>
      </c>
      <c r="J114" s="7">
        <v>0</v>
      </c>
      <c r="K114" s="7">
        <v>0</v>
      </c>
      <c r="L114" s="7">
        <v>10407.800000000001</v>
      </c>
      <c r="M114" s="7">
        <v>0</v>
      </c>
      <c r="N114" s="7">
        <v>1441433.4100000001</v>
      </c>
    </row>
    <row r="115" spans="1:14">
      <c r="A115" s="6" t="s">
        <v>133</v>
      </c>
      <c r="B115" s="6" t="s">
        <v>134</v>
      </c>
      <c r="C115" s="6" t="s">
        <v>215</v>
      </c>
      <c r="D115" s="6" t="s">
        <v>136</v>
      </c>
      <c r="E115" s="6" t="s">
        <v>135</v>
      </c>
      <c r="F115" s="6" t="s">
        <v>210</v>
      </c>
      <c r="G115" s="7">
        <v>645573.85</v>
      </c>
      <c r="H115" s="7">
        <v>6288.38</v>
      </c>
      <c r="I115" s="7">
        <v>0</v>
      </c>
      <c r="J115" s="7">
        <v>0</v>
      </c>
      <c r="K115" s="7">
        <v>0</v>
      </c>
      <c r="L115" s="7">
        <v>4755.8</v>
      </c>
      <c r="M115" s="7">
        <v>0</v>
      </c>
      <c r="N115" s="7">
        <v>656618.03</v>
      </c>
    </row>
    <row r="116" spans="1:14">
      <c r="A116" s="6" t="s">
        <v>133</v>
      </c>
      <c r="B116" s="6" t="s">
        <v>134</v>
      </c>
      <c r="C116" s="6" t="s">
        <v>216</v>
      </c>
      <c r="D116" s="6" t="s">
        <v>136</v>
      </c>
      <c r="E116" s="6" t="s">
        <v>135</v>
      </c>
      <c r="F116" s="6" t="s">
        <v>210</v>
      </c>
      <c r="G116" s="7">
        <v>902945.04</v>
      </c>
      <c r="H116" s="7">
        <v>15109.58</v>
      </c>
      <c r="I116" s="7">
        <v>0</v>
      </c>
      <c r="J116" s="7">
        <v>0</v>
      </c>
      <c r="K116" s="7">
        <v>0</v>
      </c>
      <c r="L116" s="7">
        <v>6670.16</v>
      </c>
      <c r="M116" s="7">
        <v>0</v>
      </c>
      <c r="N116" s="7">
        <v>924724.78</v>
      </c>
    </row>
    <row r="117" spans="1:14">
      <c r="A117" s="6" t="s">
        <v>133</v>
      </c>
      <c r="B117" s="6" t="s">
        <v>134</v>
      </c>
      <c r="C117" s="6" t="s">
        <v>217</v>
      </c>
      <c r="D117" s="6" t="s">
        <v>136</v>
      </c>
      <c r="E117" s="6" t="s">
        <v>135</v>
      </c>
      <c r="F117" s="6" t="s">
        <v>210</v>
      </c>
      <c r="G117" s="7">
        <v>163978.44</v>
      </c>
      <c r="H117" s="7">
        <v>-1162.68</v>
      </c>
      <c r="I117" s="7">
        <v>0</v>
      </c>
      <c r="J117" s="7">
        <v>0</v>
      </c>
      <c r="K117" s="7">
        <v>0</v>
      </c>
      <c r="L117" s="7">
        <v>1208.74</v>
      </c>
      <c r="M117" s="7">
        <v>0</v>
      </c>
      <c r="N117" s="7">
        <v>164024.5</v>
      </c>
    </row>
    <row r="118" spans="1:14">
      <c r="A118" s="6" t="s">
        <v>133</v>
      </c>
      <c r="B118" s="6" t="s">
        <v>134</v>
      </c>
      <c r="C118" s="6" t="s">
        <v>218</v>
      </c>
      <c r="D118" s="6" t="s">
        <v>136</v>
      </c>
      <c r="E118" s="6" t="s">
        <v>135</v>
      </c>
      <c r="F118" s="6" t="s">
        <v>210</v>
      </c>
      <c r="G118" s="7">
        <v>0</v>
      </c>
      <c r="H118" s="7">
        <v>0</v>
      </c>
      <c r="I118" s="7">
        <v>0</v>
      </c>
      <c r="J118" s="7">
        <v>0</v>
      </c>
      <c r="K118" s="7">
        <v>0</v>
      </c>
      <c r="L118" s="7">
        <v>-15300.33</v>
      </c>
      <c r="M118" s="7">
        <v>0</v>
      </c>
      <c r="N118" s="7">
        <v>-15300.33</v>
      </c>
    </row>
    <row r="119" spans="1:14">
      <c r="A119" s="6" t="s">
        <v>133</v>
      </c>
      <c r="B119" s="6" t="s">
        <v>134</v>
      </c>
      <c r="C119" s="6" t="s">
        <v>219</v>
      </c>
      <c r="D119" s="6" t="s">
        <v>136</v>
      </c>
      <c r="E119" s="6" t="s">
        <v>135</v>
      </c>
      <c r="F119" s="6" t="s">
        <v>210</v>
      </c>
      <c r="G119" s="7">
        <v>0</v>
      </c>
      <c r="H119" s="7">
        <v>0</v>
      </c>
      <c r="I119" s="7">
        <v>0</v>
      </c>
      <c r="J119" s="7">
        <v>0</v>
      </c>
      <c r="K119" s="7">
        <v>0</v>
      </c>
      <c r="L119" s="7">
        <v>0</v>
      </c>
      <c r="M119" s="7">
        <v>0</v>
      </c>
      <c r="N119" s="7">
        <v>0</v>
      </c>
    </row>
    <row r="120" spans="1:14">
      <c r="A120" s="6" t="s">
        <v>133</v>
      </c>
      <c r="B120" s="6" t="s">
        <v>134</v>
      </c>
      <c r="C120" s="6" t="s">
        <v>220</v>
      </c>
      <c r="D120" s="6" t="s">
        <v>136</v>
      </c>
      <c r="E120" s="6" t="s">
        <v>135</v>
      </c>
      <c r="F120" s="6" t="s">
        <v>210</v>
      </c>
      <c r="G120" s="7">
        <v>-30583.63</v>
      </c>
      <c r="H120" s="7">
        <v>2273.25</v>
      </c>
      <c r="I120" s="7">
        <v>-1705.52</v>
      </c>
      <c r="J120" s="7">
        <v>0</v>
      </c>
      <c r="K120" s="7">
        <v>0</v>
      </c>
      <c r="L120" s="7">
        <v>35748.590000000004</v>
      </c>
      <c r="M120" s="7">
        <v>0</v>
      </c>
      <c r="N120" s="7">
        <v>5732.6900000000005</v>
      </c>
    </row>
    <row r="121" spans="1:14">
      <c r="A121" s="6" t="s">
        <v>133</v>
      </c>
      <c r="B121" s="6" t="s">
        <v>134</v>
      </c>
      <c r="C121" s="6" t="s">
        <v>221</v>
      </c>
      <c r="D121" s="6" t="s">
        <v>136</v>
      </c>
      <c r="E121" s="6" t="s">
        <v>135</v>
      </c>
      <c r="F121" s="6" t="s">
        <v>210</v>
      </c>
      <c r="G121" s="7">
        <v>-1835.28</v>
      </c>
      <c r="H121" s="7">
        <v>560.52</v>
      </c>
      <c r="I121" s="7">
        <v>0</v>
      </c>
      <c r="J121" s="7">
        <v>0</v>
      </c>
      <c r="K121" s="7">
        <v>0</v>
      </c>
      <c r="L121" s="7">
        <v>1924.3</v>
      </c>
      <c r="M121" s="7">
        <v>0</v>
      </c>
      <c r="N121" s="7">
        <v>649.54</v>
      </c>
    </row>
    <row r="122" spans="1:14">
      <c r="A122" s="6" t="s">
        <v>133</v>
      </c>
      <c r="B122" s="6" t="s">
        <v>134</v>
      </c>
      <c r="C122" s="6" t="s">
        <v>222</v>
      </c>
      <c r="D122" s="6" t="s">
        <v>136</v>
      </c>
      <c r="E122" s="6" t="s">
        <v>135</v>
      </c>
      <c r="F122" s="6" t="s">
        <v>210</v>
      </c>
      <c r="G122" s="7">
        <v>-96543.67</v>
      </c>
      <c r="H122" s="7">
        <v>0</v>
      </c>
      <c r="I122" s="7">
        <v>-5928.54</v>
      </c>
      <c r="J122" s="7">
        <v>0</v>
      </c>
      <c r="K122" s="7">
        <v>0</v>
      </c>
      <c r="L122" s="7">
        <v>102472.21</v>
      </c>
      <c r="M122" s="7">
        <v>0</v>
      </c>
      <c r="N122" s="7">
        <v>0</v>
      </c>
    </row>
    <row r="123" spans="1:14">
      <c r="A123" s="6" t="s">
        <v>133</v>
      </c>
      <c r="B123" s="6" t="s">
        <v>134</v>
      </c>
      <c r="C123" s="6" t="s">
        <v>223</v>
      </c>
      <c r="D123" s="6" t="s">
        <v>136</v>
      </c>
      <c r="E123" s="6" t="s">
        <v>135</v>
      </c>
      <c r="F123" s="6" t="s">
        <v>210</v>
      </c>
      <c r="G123" s="7">
        <v>33229.1</v>
      </c>
      <c r="H123" s="7">
        <v>2106.12</v>
      </c>
      <c r="I123" s="7">
        <v>0</v>
      </c>
      <c r="J123" s="7">
        <v>0</v>
      </c>
      <c r="K123" s="7">
        <v>0</v>
      </c>
      <c r="L123" s="7">
        <v>-2161.19</v>
      </c>
      <c r="M123" s="7">
        <v>0</v>
      </c>
      <c r="N123" s="7">
        <v>33174.03</v>
      </c>
    </row>
    <row r="124" spans="1:14">
      <c r="A124" s="6" t="s">
        <v>133</v>
      </c>
      <c r="B124" s="6" t="s">
        <v>134</v>
      </c>
      <c r="C124" s="6" t="s">
        <v>224</v>
      </c>
      <c r="D124" s="6" t="s">
        <v>136</v>
      </c>
      <c r="E124" s="6" t="s">
        <v>135</v>
      </c>
      <c r="F124" s="6" t="s">
        <v>210</v>
      </c>
      <c r="G124" s="7">
        <v>88308424.209999993</v>
      </c>
      <c r="H124" s="7">
        <v>2071544.5</v>
      </c>
      <c r="I124" s="7">
        <v>-651753.15</v>
      </c>
      <c r="J124" s="7">
        <v>0</v>
      </c>
      <c r="K124" s="7">
        <v>0</v>
      </c>
      <c r="L124" s="7">
        <v>-5761276.29</v>
      </c>
      <c r="M124" s="7">
        <v>0</v>
      </c>
      <c r="N124" s="7">
        <v>83966939.269999996</v>
      </c>
    </row>
    <row r="125" spans="1:14">
      <c r="A125" s="6" t="s">
        <v>133</v>
      </c>
      <c r="B125" s="6" t="s">
        <v>134</v>
      </c>
      <c r="C125" s="6" t="s">
        <v>225</v>
      </c>
      <c r="D125" s="6" t="s">
        <v>136</v>
      </c>
      <c r="E125" s="6" t="s">
        <v>135</v>
      </c>
      <c r="F125" s="6" t="s">
        <v>210</v>
      </c>
      <c r="G125" s="7">
        <v>2029774.32</v>
      </c>
      <c r="H125" s="7">
        <v>55606.450000000004</v>
      </c>
      <c r="I125" s="7">
        <v>-2565.52</v>
      </c>
      <c r="J125" s="7">
        <v>0</v>
      </c>
      <c r="K125" s="7">
        <v>0</v>
      </c>
      <c r="L125" s="7">
        <v>-130930.43000000001</v>
      </c>
      <c r="M125" s="7">
        <v>0</v>
      </c>
      <c r="N125" s="7">
        <v>1951884.82</v>
      </c>
    </row>
    <row r="126" spans="1:14">
      <c r="A126" s="6" t="s">
        <v>133</v>
      </c>
      <c r="B126" s="6" t="s">
        <v>134</v>
      </c>
      <c r="C126" s="6" t="s">
        <v>226</v>
      </c>
      <c r="D126" s="6" t="s">
        <v>136</v>
      </c>
      <c r="E126" s="6" t="s">
        <v>135</v>
      </c>
      <c r="F126" s="6" t="s">
        <v>210</v>
      </c>
      <c r="G126" s="7">
        <v>2168524.9900000002</v>
      </c>
      <c r="H126" s="7">
        <v>58743.11</v>
      </c>
      <c r="I126" s="7">
        <v>-528.06000000000006</v>
      </c>
      <c r="J126" s="7">
        <v>0</v>
      </c>
      <c r="K126" s="7">
        <v>0</v>
      </c>
      <c r="L126" s="7">
        <v>-140009.07</v>
      </c>
      <c r="M126" s="7">
        <v>0</v>
      </c>
      <c r="N126" s="7">
        <v>2086730.97</v>
      </c>
    </row>
    <row r="127" spans="1:14">
      <c r="A127" s="6" t="s">
        <v>133</v>
      </c>
      <c r="B127" s="6" t="s">
        <v>134</v>
      </c>
      <c r="C127" s="6" t="s">
        <v>227</v>
      </c>
      <c r="D127" s="6" t="s">
        <v>136</v>
      </c>
      <c r="E127" s="6" t="s">
        <v>135</v>
      </c>
      <c r="F127" s="6" t="s">
        <v>210</v>
      </c>
      <c r="G127" s="7">
        <v>47261617.57</v>
      </c>
      <c r="H127" s="7">
        <v>1808876.6</v>
      </c>
      <c r="I127" s="7">
        <v>-572490.78</v>
      </c>
      <c r="J127" s="7">
        <v>0</v>
      </c>
      <c r="K127" s="7">
        <v>0</v>
      </c>
      <c r="L127" s="7">
        <v>-3057893.73</v>
      </c>
      <c r="M127" s="7">
        <v>0</v>
      </c>
      <c r="N127" s="7">
        <v>45440109.659999996</v>
      </c>
    </row>
    <row r="128" spans="1:14">
      <c r="A128" s="6" t="s">
        <v>133</v>
      </c>
      <c r="B128" s="6" t="s">
        <v>134</v>
      </c>
      <c r="C128" s="6" t="s">
        <v>228</v>
      </c>
      <c r="D128" s="6" t="s">
        <v>136</v>
      </c>
      <c r="E128" s="6" t="s">
        <v>135</v>
      </c>
      <c r="F128" s="6" t="s">
        <v>210</v>
      </c>
      <c r="G128" s="7">
        <v>7452461.8499999996</v>
      </c>
      <c r="H128" s="7">
        <v>669955.49</v>
      </c>
      <c r="I128" s="7">
        <v>-434766.62</v>
      </c>
      <c r="J128" s="7">
        <v>0</v>
      </c>
      <c r="K128" s="7">
        <v>0</v>
      </c>
      <c r="L128" s="7">
        <v>-485236.33</v>
      </c>
      <c r="M128" s="7">
        <v>0</v>
      </c>
      <c r="N128" s="7">
        <v>7202414.3899999997</v>
      </c>
    </row>
    <row r="129" spans="1:14">
      <c r="A129" s="6" t="s">
        <v>133</v>
      </c>
      <c r="B129" s="6" t="s">
        <v>134</v>
      </c>
      <c r="C129" s="6" t="s">
        <v>229</v>
      </c>
      <c r="D129" s="6" t="s">
        <v>136</v>
      </c>
      <c r="E129" s="6" t="s">
        <v>135</v>
      </c>
      <c r="F129" s="6" t="s">
        <v>210</v>
      </c>
      <c r="G129" s="7">
        <v>3604346.98</v>
      </c>
      <c r="H129" s="7">
        <v>241398.26</v>
      </c>
      <c r="I129" s="7">
        <v>-145026.51</v>
      </c>
      <c r="J129" s="7">
        <v>0</v>
      </c>
      <c r="K129" s="7">
        <v>0</v>
      </c>
      <c r="L129" s="7">
        <v>-233571.41</v>
      </c>
      <c r="M129" s="7">
        <v>0</v>
      </c>
      <c r="N129" s="7">
        <v>3467147.32</v>
      </c>
    </row>
    <row r="130" spans="1:14">
      <c r="A130" s="6" t="s">
        <v>133</v>
      </c>
      <c r="B130" s="6" t="s">
        <v>134</v>
      </c>
      <c r="C130" s="6" t="s">
        <v>230</v>
      </c>
      <c r="D130" s="6" t="s">
        <v>136</v>
      </c>
      <c r="E130" s="6" t="s">
        <v>135</v>
      </c>
      <c r="F130" s="6" t="s">
        <v>210</v>
      </c>
      <c r="G130" s="7">
        <v>2875816.87</v>
      </c>
      <c r="H130" s="7">
        <v>63177.64</v>
      </c>
      <c r="I130" s="7">
        <v>0</v>
      </c>
      <c r="J130" s="7">
        <v>0</v>
      </c>
      <c r="K130" s="7">
        <v>0</v>
      </c>
      <c r="L130" s="7">
        <v>-184836.36000000002</v>
      </c>
      <c r="M130" s="7">
        <v>0</v>
      </c>
      <c r="N130" s="7">
        <v>2754158.15</v>
      </c>
    </row>
    <row r="131" spans="1:14">
      <c r="A131" s="6" t="s">
        <v>133</v>
      </c>
      <c r="B131" s="6" t="s">
        <v>134</v>
      </c>
      <c r="C131" s="6" t="s">
        <v>231</v>
      </c>
      <c r="D131" s="6" t="s">
        <v>136</v>
      </c>
      <c r="E131" s="6" t="s">
        <v>135</v>
      </c>
      <c r="F131" s="6" t="s">
        <v>210</v>
      </c>
      <c r="G131" s="7">
        <v>1747616.76</v>
      </c>
      <c r="H131" s="7">
        <v>61060.17</v>
      </c>
      <c r="I131" s="7">
        <v>0</v>
      </c>
      <c r="J131" s="7">
        <v>0</v>
      </c>
      <c r="K131" s="7">
        <v>0</v>
      </c>
      <c r="L131" s="7">
        <v>-113000.89</v>
      </c>
      <c r="M131" s="7">
        <v>0</v>
      </c>
      <c r="N131" s="7">
        <v>1695676.04</v>
      </c>
    </row>
    <row r="132" spans="1:14">
      <c r="A132" s="6" t="s">
        <v>133</v>
      </c>
      <c r="B132" s="6" t="s">
        <v>134</v>
      </c>
      <c r="C132" s="6" t="s">
        <v>232</v>
      </c>
      <c r="D132" s="6" t="s">
        <v>136</v>
      </c>
      <c r="E132" s="6" t="s">
        <v>135</v>
      </c>
      <c r="F132" s="6" t="s">
        <v>210</v>
      </c>
      <c r="G132" s="7">
        <v>317597.86</v>
      </c>
      <c r="H132" s="7">
        <v>26922.28</v>
      </c>
      <c r="I132" s="7">
        <v>-24235.45</v>
      </c>
      <c r="J132" s="7">
        <v>0</v>
      </c>
      <c r="K132" s="7">
        <v>0</v>
      </c>
      <c r="L132" s="7">
        <v>-19900.490000000002</v>
      </c>
      <c r="M132" s="7">
        <v>0</v>
      </c>
      <c r="N132" s="7">
        <v>300384.2</v>
      </c>
    </row>
    <row r="133" spans="1:14">
      <c r="A133" s="6" t="s">
        <v>133</v>
      </c>
      <c r="B133" s="6" t="s">
        <v>134</v>
      </c>
      <c r="C133" s="6" t="s">
        <v>233</v>
      </c>
      <c r="D133" s="6" t="s">
        <v>136</v>
      </c>
      <c r="E133" s="6" t="s">
        <v>135</v>
      </c>
      <c r="F133" s="6" t="s">
        <v>210</v>
      </c>
      <c r="G133" s="7">
        <v>5747.59</v>
      </c>
      <c r="H133" s="7">
        <v>135.14000000000001</v>
      </c>
      <c r="I133" s="7">
        <v>0</v>
      </c>
      <c r="J133" s="7">
        <v>0</v>
      </c>
      <c r="K133" s="7">
        <v>0</v>
      </c>
      <c r="L133" s="7">
        <v>-369.97</v>
      </c>
      <c r="M133" s="7">
        <v>0</v>
      </c>
      <c r="N133" s="7">
        <v>5512.76</v>
      </c>
    </row>
    <row r="134" spans="1:14">
      <c r="A134" s="6" t="s">
        <v>133</v>
      </c>
      <c r="B134" s="6" t="s">
        <v>134</v>
      </c>
      <c r="C134" s="6" t="s">
        <v>234</v>
      </c>
      <c r="D134" s="6" t="s">
        <v>136</v>
      </c>
      <c r="E134" s="6" t="s">
        <v>135</v>
      </c>
      <c r="F134" s="6" t="s">
        <v>210</v>
      </c>
      <c r="G134" s="7">
        <v>1614149.77</v>
      </c>
      <c r="H134" s="7">
        <v>24345.420000000002</v>
      </c>
      <c r="I134" s="7">
        <v>0</v>
      </c>
      <c r="J134" s="7">
        <v>0</v>
      </c>
      <c r="K134" s="7">
        <v>0</v>
      </c>
      <c r="L134" s="7">
        <v>-103797.04000000001</v>
      </c>
      <c r="M134" s="7">
        <v>0</v>
      </c>
      <c r="N134" s="7">
        <v>1534698.15</v>
      </c>
    </row>
    <row r="135" spans="1:14">
      <c r="A135" s="6" t="s">
        <v>133</v>
      </c>
      <c r="B135" s="6" t="s">
        <v>134</v>
      </c>
      <c r="C135" s="6" t="s">
        <v>235</v>
      </c>
      <c r="D135" s="6" t="s">
        <v>136</v>
      </c>
      <c r="E135" s="6" t="s">
        <v>135</v>
      </c>
      <c r="F135" s="6" t="s">
        <v>210</v>
      </c>
      <c r="G135" s="7">
        <v>0</v>
      </c>
      <c r="H135" s="7">
        <v>0</v>
      </c>
      <c r="I135" s="7">
        <v>0</v>
      </c>
      <c r="J135" s="7">
        <v>0</v>
      </c>
      <c r="K135" s="7">
        <v>0</v>
      </c>
      <c r="L135" s="7">
        <v>0</v>
      </c>
      <c r="M135" s="7">
        <v>0</v>
      </c>
      <c r="N135" s="7">
        <v>0</v>
      </c>
    </row>
    <row r="136" spans="1:14">
      <c r="A136" s="6" t="s">
        <v>133</v>
      </c>
      <c r="B136" s="6" t="s">
        <v>134</v>
      </c>
      <c r="C136" s="6" t="s">
        <v>236</v>
      </c>
      <c r="D136" s="6" t="s">
        <v>136</v>
      </c>
      <c r="E136" s="6" t="s">
        <v>135</v>
      </c>
      <c r="F136" s="6" t="s">
        <v>210</v>
      </c>
      <c r="G136" s="7">
        <v>0</v>
      </c>
      <c r="H136" s="7">
        <v>0</v>
      </c>
      <c r="I136" s="7">
        <v>0</v>
      </c>
      <c r="J136" s="7">
        <v>0</v>
      </c>
      <c r="K136" s="7">
        <v>0</v>
      </c>
      <c r="L136" s="7">
        <v>0</v>
      </c>
      <c r="M136" s="7">
        <v>0</v>
      </c>
      <c r="N136" s="7">
        <v>0</v>
      </c>
    </row>
    <row r="137" spans="1:14">
      <c r="A137" s="6" t="s">
        <v>133</v>
      </c>
      <c r="B137" s="6" t="s">
        <v>134</v>
      </c>
      <c r="C137" s="6" t="s">
        <v>237</v>
      </c>
      <c r="D137" s="6" t="s">
        <v>136</v>
      </c>
      <c r="E137" s="6" t="s">
        <v>135</v>
      </c>
      <c r="F137" s="6" t="s">
        <v>210</v>
      </c>
      <c r="G137" s="7">
        <v>0</v>
      </c>
      <c r="H137" s="7">
        <v>0</v>
      </c>
      <c r="I137" s="7">
        <v>0</v>
      </c>
      <c r="J137" s="7">
        <v>0</v>
      </c>
      <c r="K137" s="7">
        <v>0</v>
      </c>
      <c r="L137" s="7">
        <v>0</v>
      </c>
      <c r="M137" s="7">
        <v>0</v>
      </c>
      <c r="N137" s="7">
        <v>0</v>
      </c>
    </row>
    <row r="138" spans="1:14">
      <c r="A138" s="6" t="s">
        <v>133</v>
      </c>
      <c r="B138" s="6" t="s">
        <v>134</v>
      </c>
      <c r="C138" s="6" t="s">
        <v>238</v>
      </c>
      <c r="D138" s="6" t="s">
        <v>136</v>
      </c>
      <c r="E138" s="6" t="s">
        <v>135</v>
      </c>
      <c r="F138" s="6" t="s">
        <v>210</v>
      </c>
      <c r="G138" s="7">
        <v>0</v>
      </c>
      <c r="H138" s="7">
        <v>0</v>
      </c>
      <c r="I138" s="7">
        <v>0</v>
      </c>
      <c r="J138" s="7">
        <v>0</v>
      </c>
      <c r="K138" s="7">
        <v>0</v>
      </c>
      <c r="L138" s="7">
        <v>0</v>
      </c>
      <c r="M138" s="7">
        <v>0</v>
      </c>
      <c r="N138" s="7">
        <v>0</v>
      </c>
    </row>
    <row r="139" spans="1:14">
      <c r="A139" s="6" t="s">
        <v>133</v>
      </c>
      <c r="B139" s="6" t="s">
        <v>134</v>
      </c>
      <c r="C139" s="6" t="s">
        <v>239</v>
      </c>
      <c r="D139" s="6" t="s">
        <v>136</v>
      </c>
      <c r="E139" s="6" t="s">
        <v>135</v>
      </c>
      <c r="F139" s="6" t="s">
        <v>210</v>
      </c>
      <c r="G139" s="7">
        <v>0</v>
      </c>
      <c r="H139" s="7">
        <v>0</v>
      </c>
      <c r="I139" s="7">
        <v>0</v>
      </c>
      <c r="J139" s="7">
        <v>0</v>
      </c>
      <c r="K139" s="7">
        <v>0</v>
      </c>
      <c r="L139" s="7">
        <v>0</v>
      </c>
      <c r="M139" s="7">
        <v>0</v>
      </c>
      <c r="N139" s="7">
        <v>0</v>
      </c>
    </row>
    <row r="140" spans="1:14">
      <c r="A140" s="6" t="s">
        <v>133</v>
      </c>
      <c r="B140" s="6" t="s">
        <v>134</v>
      </c>
      <c r="C140" s="6" t="s">
        <v>240</v>
      </c>
      <c r="D140" s="6" t="s">
        <v>136</v>
      </c>
      <c r="E140" s="6" t="s">
        <v>135</v>
      </c>
      <c r="F140" s="6" t="s">
        <v>210</v>
      </c>
      <c r="G140" s="7">
        <v>0</v>
      </c>
      <c r="H140" s="7">
        <v>0</v>
      </c>
      <c r="I140" s="7">
        <v>0</v>
      </c>
      <c r="J140" s="7">
        <v>0</v>
      </c>
      <c r="K140" s="7">
        <v>0</v>
      </c>
      <c r="L140" s="7">
        <v>0</v>
      </c>
      <c r="M140" s="7">
        <v>0</v>
      </c>
      <c r="N140" s="7">
        <v>0</v>
      </c>
    </row>
    <row r="141" spans="1:14">
      <c r="A141" s="6" t="s">
        <v>133</v>
      </c>
      <c r="B141" s="6" t="s">
        <v>134</v>
      </c>
      <c r="C141" s="6" t="s">
        <v>241</v>
      </c>
      <c r="D141" s="6" t="s">
        <v>136</v>
      </c>
      <c r="E141" s="6" t="s">
        <v>135</v>
      </c>
      <c r="F141" s="6" t="s">
        <v>210</v>
      </c>
      <c r="G141" s="7">
        <v>0</v>
      </c>
      <c r="H141" s="7">
        <v>0</v>
      </c>
      <c r="I141" s="7">
        <v>0</v>
      </c>
      <c r="J141" s="7">
        <v>0</v>
      </c>
      <c r="K141" s="7">
        <v>0</v>
      </c>
      <c r="L141" s="7">
        <v>0</v>
      </c>
      <c r="M141" s="7">
        <v>0</v>
      </c>
      <c r="N141" s="7">
        <v>0</v>
      </c>
    </row>
    <row r="142" spans="1:14">
      <c r="A142" s="6" t="s">
        <v>133</v>
      </c>
      <c r="B142" s="6" t="s">
        <v>134</v>
      </c>
      <c r="C142" s="6" t="s">
        <v>242</v>
      </c>
      <c r="D142" s="6" t="s">
        <v>136</v>
      </c>
      <c r="E142" s="6" t="s">
        <v>135</v>
      </c>
      <c r="F142" s="6" t="s">
        <v>210</v>
      </c>
      <c r="G142" s="7">
        <v>0</v>
      </c>
      <c r="H142" s="7">
        <v>0</v>
      </c>
      <c r="I142" s="7">
        <v>0</v>
      </c>
      <c r="J142" s="7">
        <v>0</v>
      </c>
      <c r="K142" s="7">
        <v>0</v>
      </c>
      <c r="L142" s="7">
        <v>0</v>
      </c>
      <c r="M142" s="7">
        <v>0</v>
      </c>
      <c r="N142" s="7">
        <v>0</v>
      </c>
    </row>
    <row r="143" spans="1:14">
      <c r="A143" s="6" t="s">
        <v>133</v>
      </c>
      <c r="B143" s="6" t="s">
        <v>134</v>
      </c>
      <c r="C143" s="6" t="s">
        <v>243</v>
      </c>
      <c r="D143" s="6" t="s">
        <v>136</v>
      </c>
      <c r="E143" s="6" t="s">
        <v>135</v>
      </c>
      <c r="F143" s="6" t="s">
        <v>210</v>
      </c>
      <c r="G143" s="7">
        <v>42000</v>
      </c>
      <c r="H143" s="7">
        <v>0</v>
      </c>
      <c r="I143" s="7">
        <v>-42000</v>
      </c>
      <c r="J143" s="7">
        <v>0</v>
      </c>
      <c r="K143" s="7">
        <v>0</v>
      </c>
      <c r="L143" s="7">
        <v>0</v>
      </c>
      <c r="M143" s="7">
        <v>0</v>
      </c>
      <c r="N143" s="7">
        <v>0</v>
      </c>
    </row>
    <row r="144" spans="1:14">
      <c r="A144" s="6" t="s">
        <v>133</v>
      </c>
      <c r="B144" s="6" t="s">
        <v>134</v>
      </c>
      <c r="C144" s="6" t="s">
        <v>244</v>
      </c>
      <c r="D144" s="6" t="s">
        <v>136</v>
      </c>
      <c r="E144" s="6" t="s">
        <v>135</v>
      </c>
      <c r="F144" s="6" t="s">
        <v>210</v>
      </c>
      <c r="G144" s="7">
        <v>0</v>
      </c>
      <c r="H144" s="7">
        <v>0</v>
      </c>
      <c r="I144" s="7">
        <v>0</v>
      </c>
      <c r="J144" s="7">
        <v>0</v>
      </c>
      <c r="K144" s="7">
        <v>0</v>
      </c>
      <c r="L144" s="7">
        <v>0</v>
      </c>
      <c r="M144" s="7">
        <v>0</v>
      </c>
      <c r="N144" s="7">
        <v>0</v>
      </c>
    </row>
    <row r="145" spans="1:14">
      <c r="A145" s="6" t="s">
        <v>133</v>
      </c>
      <c r="B145" s="6" t="s">
        <v>134</v>
      </c>
      <c r="C145" s="6" t="s">
        <v>245</v>
      </c>
      <c r="D145" s="6" t="s">
        <v>136</v>
      </c>
      <c r="E145" s="6" t="s">
        <v>135</v>
      </c>
      <c r="F145" s="6" t="s">
        <v>210</v>
      </c>
      <c r="G145" s="7">
        <v>991760.5</v>
      </c>
      <c r="H145" s="7">
        <v>123040.90000000001</v>
      </c>
      <c r="I145" s="7">
        <v>0</v>
      </c>
      <c r="J145" s="7">
        <v>0</v>
      </c>
      <c r="K145" s="7">
        <v>0</v>
      </c>
      <c r="L145" s="7">
        <v>-229046.54</v>
      </c>
      <c r="M145" s="7">
        <v>0</v>
      </c>
      <c r="N145" s="7">
        <v>885754.86</v>
      </c>
    </row>
    <row r="146" spans="1:14">
      <c r="A146" s="6" t="s">
        <v>133</v>
      </c>
      <c r="B146" s="6" t="s">
        <v>134</v>
      </c>
      <c r="C146" s="6" t="s">
        <v>246</v>
      </c>
      <c r="D146" s="6" t="s">
        <v>136</v>
      </c>
      <c r="E146" s="6" t="s">
        <v>135</v>
      </c>
      <c r="F146" s="6" t="s">
        <v>210</v>
      </c>
      <c r="G146" s="7">
        <v>302562.58</v>
      </c>
      <c r="H146" s="7">
        <v>13135.300000000001</v>
      </c>
      <c r="I146" s="7">
        <v>0</v>
      </c>
      <c r="J146" s="7">
        <v>0</v>
      </c>
      <c r="K146" s="7">
        <v>0</v>
      </c>
      <c r="L146" s="7">
        <v>-67709.070000000007</v>
      </c>
      <c r="M146" s="7">
        <v>0</v>
      </c>
      <c r="N146" s="7">
        <v>247988.81</v>
      </c>
    </row>
    <row r="147" spans="1:14">
      <c r="A147" s="6" t="s">
        <v>133</v>
      </c>
      <c r="B147" s="6" t="s">
        <v>134</v>
      </c>
      <c r="C147" s="6" t="s">
        <v>247</v>
      </c>
      <c r="D147" s="6" t="s">
        <v>136</v>
      </c>
      <c r="E147" s="6" t="s">
        <v>135</v>
      </c>
      <c r="F147" s="6" t="s">
        <v>210</v>
      </c>
      <c r="G147" s="7">
        <v>570698.4</v>
      </c>
      <c r="H147" s="7">
        <v>11836.380000000001</v>
      </c>
      <c r="I147" s="7">
        <v>0</v>
      </c>
      <c r="J147" s="7">
        <v>0</v>
      </c>
      <c r="K147" s="7">
        <v>0</v>
      </c>
      <c r="L147" s="7">
        <v>-126562.34</v>
      </c>
      <c r="M147" s="7">
        <v>0</v>
      </c>
      <c r="N147" s="7">
        <v>455972.44</v>
      </c>
    </row>
    <row r="148" spans="1:14">
      <c r="A148" s="6" t="s">
        <v>133</v>
      </c>
      <c r="B148" s="6" t="s">
        <v>134</v>
      </c>
      <c r="C148" s="6" t="s">
        <v>248</v>
      </c>
      <c r="D148" s="6" t="s">
        <v>136</v>
      </c>
      <c r="E148" s="6" t="s">
        <v>135</v>
      </c>
      <c r="F148" s="6" t="s">
        <v>210</v>
      </c>
      <c r="G148" s="7">
        <v>113272.86</v>
      </c>
      <c r="H148" s="7">
        <v>5474.92</v>
      </c>
      <c r="I148" s="7">
        <v>0</v>
      </c>
      <c r="J148" s="7">
        <v>0</v>
      </c>
      <c r="K148" s="7">
        <v>0</v>
      </c>
      <c r="L148" s="7">
        <v>-25398.41</v>
      </c>
      <c r="M148" s="7">
        <v>0</v>
      </c>
      <c r="N148" s="7">
        <v>93349.37</v>
      </c>
    </row>
    <row r="149" spans="1:14">
      <c r="A149" s="6" t="s">
        <v>133</v>
      </c>
      <c r="B149" s="6" t="s">
        <v>134</v>
      </c>
      <c r="C149" s="6" t="s">
        <v>249</v>
      </c>
      <c r="D149" s="6" t="s">
        <v>136</v>
      </c>
      <c r="E149" s="6" t="s">
        <v>135</v>
      </c>
      <c r="F149" s="6" t="s">
        <v>210</v>
      </c>
      <c r="G149" s="7">
        <v>49506.630000000005</v>
      </c>
      <c r="H149" s="7">
        <v>996.64</v>
      </c>
      <c r="I149" s="7">
        <v>0</v>
      </c>
      <c r="J149" s="7">
        <v>0</v>
      </c>
      <c r="K149" s="7">
        <v>0</v>
      </c>
      <c r="L149" s="7">
        <v>-10976.28</v>
      </c>
      <c r="M149" s="7">
        <v>0</v>
      </c>
      <c r="N149" s="7">
        <v>39526.99</v>
      </c>
    </row>
    <row r="150" spans="1:14">
      <c r="A150" s="6" t="s">
        <v>133</v>
      </c>
      <c r="B150" s="6" t="s">
        <v>134</v>
      </c>
      <c r="C150" s="6" t="s">
        <v>250</v>
      </c>
      <c r="D150" s="6" t="s">
        <v>136</v>
      </c>
      <c r="E150" s="6" t="s">
        <v>135</v>
      </c>
      <c r="F150" s="6" t="s">
        <v>210</v>
      </c>
      <c r="G150" s="7">
        <v>482792.62</v>
      </c>
      <c r="H150" s="7">
        <v>11043.72</v>
      </c>
      <c r="I150" s="7">
        <v>0</v>
      </c>
      <c r="J150" s="7">
        <v>0</v>
      </c>
      <c r="K150" s="7">
        <v>0</v>
      </c>
      <c r="L150" s="7">
        <v>-107159.41</v>
      </c>
      <c r="M150" s="7">
        <v>0</v>
      </c>
      <c r="N150" s="7">
        <v>386676.93</v>
      </c>
    </row>
    <row r="151" spans="1:14">
      <c r="A151" s="6" t="s">
        <v>133</v>
      </c>
      <c r="B151" s="6" t="s">
        <v>134</v>
      </c>
      <c r="C151" s="6" t="s">
        <v>251</v>
      </c>
      <c r="D151" s="6" t="s">
        <v>136</v>
      </c>
      <c r="E151" s="6" t="s">
        <v>135</v>
      </c>
      <c r="F151" s="6" t="s">
        <v>210</v>
      </c>
      <c r="G151" s="7">
        <v>3201283.73</v>
      </c>
      <c r="H151" s="7">
        <v>183146.69</v>
      </c>
      <c r="I151" s="7">
        <v>-8264.0300000000007</v>
      </c>
      <c r="J151" s="7">
        <v>0</v>
      </c>
      <c r="K151" s="7">
        <v>0</v>
      </c>
      <c r="L151" s="7">
        <v>-720325.29</v>
      </c>
      <c r="M151" s="7">
        <v>0</v>
      </c>
      <c r="N151" s="7">
        <v>2655841.1</v>
      </c>
    </row>
    <row r="152" spans="1:14">
      <c r="A152" s="6" t="s">
        <v>133</v>
      </c>
      <c r="B152" s="6" t="s">
        <v>134</v>
      </c>
      <c r="C152" s="6" t="s">
        <v>252</v>
      </c>
      <c r="D152" s="6" t="s">
        <v>136</v>
      </c>
      <c r="E152" s="6" t="s">
        <v>135</v>
      </c>
      <c r="F152" s="6" t="s">
        <v>210</v>
      </c>
      <c r="G152" s="7">
        <v>124263.71</v>
      </c>
      <c r="H152" s="7">
        <v>20135.400000000001</v>
      </c>
      <c r="I152" s="7">
        <v>0</v>
      </c>
      <c r="J152" s="7">
        <v>0</v>
      </c>
      <c r="K152" s="7">
        <v>0</v>
      </c>
      <c r="L152" s="7">
        <v>-29120.3</v>
      </c>
      <c r="M152" s="7">
        <v>0</v>
      </c>
      <c r="N152" s="7">
        <v>115278.81</v>
      </c>
    </row>
    <row r="153" spans="1:14">
      <c r="A153" s="6" t="s">
        <v>133</v>
      </c>
      <c r="B153" s="6" t="s">
        <v>134</v>
      </c>
      <c r="C153" s="6" t="s">
        <v>253</v>
      </c>
      <c r="D153" s="6" t="s">
        <v>136</v>
      </c>
      <c r="E153" s="6" t="s">
        <v>135</v>
      </c>
      <c r="F153" s="6" t="s">
        <v>210</v>
      </c>
      <c r="G153" s="7">
        <v>10920.82</v>
      </c>
      <c r="H153" s="7">
        <v>202.24</v>
      </c>
      <c r="I153" s="7">
        <v>0</v>
      </c>
      <c r="J153" s="7">
        <v>0</v>
      </c>
      <c r="K153" s="7">
        <v>0</v>
      </c>
      <c r="L153" s="7">
        <v>-2419.7200000000003</v>
      </c>
      <c r="M153" s="7">
        <v>0</v>
      </c>
      <c r="N153" s="7">
        <v>8703.34</v>
      </c>
    </row>
    <row r="154" spans="1:14">
      <c r="A154" s="6" t="s">
        <v>133</v>
      </c>
      <c r="B154" s="6" t="s">
        <v>134</v>
      </c>
      <c r="C154" s="6" t="s">
        <v>254</v>
      </c>
      <c r="D154" s="6" t="s">
        <v>136</v>
      </c>
      <c r="E154" s="6" t="s">
        <v>135</v>
      </c>
      <c r="F154" s="6" t="s">
        <v>210</v>
      </c>
      <c r="G154" s="7">
        <v>20153.98</v>
      </c>
      <c r="H154" s="7">
        <v>467.86</v>
      </c>
      <c r="I154" s="7">
        <v>0</v>
      </c>
      <c r="J154" s="7">
        <v>0</v>
      </c>
      <c r="K154" s="7">
        <v>0</v>
      </c>
      <c r="L154" s="7">
        <v>-4473.9400000000005</v>
      </c>
      <c r="M154" s="7">
        <v>0</v>
      </c>
      <c r="N154" s="7">
        <v>16147.9</v>
      </c>
    </row>
    <row r="155" spans="1:14">
      <c r="A155" s="6" t="s">
        <v>133</v>
      </c>
      <c r="B155" s="6" t="s">
        <v>134</v>
      </c>
      <c r="C155" s="6" t="s">
        <v>255</v>
      </c>
      <c r="D155" s="6" t="s">
        <v>136</v>
      </c>
      <c r="E155" s="6" t="s">
        <v>135</v>
      </c>
      <c r="F155" s="6" t="s">
        <v>210</v>
      </c>
      <c r="G155" s="7">
        <v>28790.83</v>
      </c>
      <c r="H155" s="7">
        <v>1208.22</v>
      </c>
      <c r="I155" s="7">
        <v>0</v>
      </c>
      <c r="J155" s="7">
        <v>0</v>
      </c>
      <c r="K155" s="7">
        <v>0</v>
      </c>
      <c r="L155" s="7">
        <v>-6439.25</v>
      </c>
      <c r="M155" s="7">
        <v>0</v>
      </c>
      <c r="N155" s="7">
        <v>23559.8</v>
      </c>
    </row>
    <row r="156" spans="1:14">
      <c r="A156" s="6" t="s">
        <v>133</v>
      </c>
      <c r="B156" s="6" t="s">
        <v>134</v>
      </c>
      <c r="C156" s="6" t="s">
        <v>256</v>
      </c>
      <c r="D156" s="6" t="s">
        <v>136</v>
      </c>
      <c r="E156" s="6" t="s">
        <v>135</v>
      </c>
      <c r="F156" s="6" t="s">
        <v>210</v>
      </c>
      <c r="G156" s="7">
        <v>60504.67</v>
      </c>
      <c r="H156" s="7">
        <v>764.5</v>
      </c>
      <c r="I156" s="7">
        <v>0</v>
      </c>
      <c r="J156" s="7">
        <v>0</v>
      </c>
      <c r="K156" s="7">
        <v>0</v>
      </c>
      <c r="L156" s="7">
        <v>-13374.32</v>
      </c>
      <c r="M156" s="7">
        <v>0</v>
      </c>
      <c r="N156" s="7">
        <v>47894.85</v>
      </c>
    </row>
    <row r="157" spans="1:14">
      <c r="A157" s="6" t="s">
        <v>133</v>
      </c>
      <c r="B157" s="6" t="s">
        <v>134</v>
      </c>
      <c r="C157" s="6" t="s">
        <v>257</v>
      </c>
      <c r="D157" s="6" t="s">
        <v>136</v>
      </c>
      <c r="E157" s="6" t="s">
        <v>135</v>
      </c>
      <c r="F157" s="6" t="s">
        <v>210</v>
      </c>
      <c r="G157" s="7">
        <v>4627.62</v>
      </c>
      <c r="H157" s="7">
        <v>83.18</v>
      </c>
      <c r="I157" s="7">
        <v>0</v>
      </c>
      <c r="J157" s="7">
        <v>0</v>
      </c>
      <c r="K157" s="7">
        <v>0</v>
      </c>
      <c r="L157" s="7">
        <v>-1025.1200000000001</v>
      </c>
      <c r="M157" s="7">
        <v>0</v>
      </c>
      <c r="N157" s="7">
        <v>3685.6800000000003</v>
      </c>
    </row>
    <row r="158" spans="1:14">
      <c r="A158" s="6" t="s">
        <v>133</v>
      </c>
      <c r="B158" s="6" t="s">
        <v>134</v>
      </c>
      <c r="C158" s="6" t="s">
        <v>258</v>
      </c>
      <c r="D158" s="6" t="s">
        <v>136</v>
      </c>
      <c r="E158" s="6" t="s">
        <v>135</v>
      </c>
      <c r="F158" s="6" t="s">
        <v>210</v>
      </c>
      <c r="G158" s="7">
        <v>0</v>
      </c>
      <c r="H158" s="7">
        <v>0</v>
      </c>
      <c r="I158" s="7">
        <v>0</v>
      </c>
      <c r="J158" s="7">
        <v>0</v>
      </c>
      <c r="K158" s="7">
        <v>0</v>
      </c>
      <c r="L158" s="7">
        <v>0</v>
      </c>
      <c r="M158" s="7">
        <v>0</v>
      </c>
      <c r="N158" s="7">
        <v>0</v>
      </c>
    </row>
    <row r="159" spans="1:14">
      <c r="A159" s="6" t="s">
        <v>133</v>
      </c>
      <c r="B159" s="6" t="s">
        <v>134</v>
      </c>
      <c r="C159" s="6" t="s">
        <v>259</v>
      </c>
      <c r="D159" s="6" t="s">
        <v>136</v>
      </c>
      <c r="E159" s="6" t="s">
        <v>135</v>
      </c>
      <c r="F159" s="6" t="s">
        <v>210</v>
      </c>
      <c r="G159" s="7">
        <v>829610.15</v>
      </c>
      <c r="H159" s="7">
        <v>110250.09</v>
      </c>
      <c r="I159" s="7">
        <v>-366145.74</v>
      </c>
      <c r="J159" s="7">
        <v>0</v>
      </c>
      <c r="K159" s="7">
        <v>0</v>
      </c>
      <c r="L159" s="7">
        <v>65193.630000000005</v>
      </c>
      <c r="M159" s="7">
        <v>0</v>
      </c>
      <c r="N159" s="7">
        <v>638908.13</v>
      </c>
    </row>
    <row r="160" spans="1:14">
      <c r="A160" s="6" t="s">
        <v>133</v>
      </c>
      <c r="B160" s="6" t="s">
        <v>134</v>
      </c>
      <c r="C160" s="6" t="s">
        <v>260</v>
      </c>
      <c r="D160" s="6" t="s">
        <v>136</v>
      </c>
      <c r="E160" s="6" t="s">
        <v>135</v>
      </c>
      <c r="F160" s="6" t="s">
        <v>210</v>
      </c>
      <c r="G160" s="7">
        <v>0</v>
      </c>
      <c r="H160" s="7">
        <v>0</v>
      </c>
      <c r="I160" s="7">
        <v>0</v>
      </c>
      <c r="J160" s="7">
        <v>0</v>
      </c>
      <c r="K160" s="7">
        <v>0</v>
      </c>
      <c r="L160" s="7">
        <v>0</v>
      </c>
      <c r="M160" s="7">
        <v>0</v>
      </c>
      <c r="N160" s="7">
        <v>0</v>
      </c>
    </row>
    <row r="161" spans="1:14">
      <c r="A161" s="6" t="s">
        <v>133</v>
      </c>
      <c r="B161" s="6" t="s">
        <v>134</v>
      </c>
      <c r="C161" s="6" t="s">
        <v>261</v>
      </c>
      <c r="D161" s="6" t="s">
        <v>136</v>
      </c>
      <c r="E161" s="6" t="s">
        <v>135</v>
      </c>
      <c r="F161" s="6" t="s">
        <v>210</v>
      </c>
      <c r="G161" s="7">
        <v>0</v>
      </c>
      <c r="H161" s="7">
        <v>0</v>
      </c>
      <c r="I161" s="7">
        <v>0</v>
      </c>
      <c r="J161" s="7">
        <v>0</v>
      </c>
      <c r="K161" s="7">
        <v>0</v>
      </c>
      <c r="L161" s="7">
        <v>0</v>
      </c>
      <c r="M161" s="7">
        <v>0</v>
      </c>
      <c r="N161" s="7">
        <v>0</v>
      </c>
    </row>
    <row r="162" spans="1:14">
      <c r="A162" s="6" t="s">
        <v>133</v>
      </c>
      <c r="B162" s="6" t="s">
        <v>134</v>
      </c>
      <c r="C162" s="6" t="s">
        <v>262</v>
      </c>
      <c r="D162" s="6" t="s">
        <v>136</v>
      </c>
      <c r="E162" s="6" t="s">
        <v>135</v>
      </c>
      <c r="F162" s="6" t="s">
        <v>210</v>
      </c>
      <c r="G162" s="7">
        <v>0</v>
      </c>
      <c r="H162" s="7">
        <v>0</v>
      </c>
      <c r="I162" s="7">
        <v>0</v>
      </c>
      <c r="J162" s="7">
        <v>0</v>
      </c>
      <c r="K162" s="7">
        <v>0</v>
      </c>
      <c r="L162" s="7">
        <v>0</v>
      </c>
      <c r="M162" s="7">
        <v>0</v>
      </c>
      <c r="N162" s="7">
        <v>0</v>
      </c>
    </row>
    <row r="163" spans="1:14">
      <c r="A163" s="6" t="s">
        <v>133</v>
      </c>
      <c r="B163" s="6" t="s">
        <v>134</v>
      </c>
      <c r="C163" s="6" t="s">
        <v>263</v>
      </c>
      <c r="D163" s="6" t="s">
        <v>136</v>
      </c>
      <c r="E163" s="6" t="s">
        <v>135</v>
      </c>
      <c r="F163" s="6" t="s">
        <v>210</v>
      </c>
      <c r="G163" s="7">
        <v>0</v>
      </c>
      <c r="H163" s="7">
        <v>0</v>
      </c>
      <c r="I163" s="7">
        <v>0</v>
      </c>
      <c r="J163" s="7">
        <v>0</v>
      </c>
      <c r="K163" s="7">
        <v>0</v>
      </c>
      <c r="L163" s="7">
        <v>0</v>
      </c>
      <c r="M163" s="7">
        <v>0</v>
      </c>
      <c r="N163" s="7">
        <v>0</v>
      </c>
    </row>
    <row r="164" spans="1:14">
      <c r="A164" s="6" t="s">
        <v>133</v>
      </c>
      <c r="B164" s="6" t="s">
        <v>134</v>
      </c>
      <c r="C164" s="6" t="s">
        <v>264</v>
      </c>
      <c r="D164" s="6" t="s">
        <v>136</v>
      </c>
      <c r="E164" s="6" t="s">
        <v>135</v>
      </c>
      <c r="F164" s="6" t="s">
        <v>210</v>
      </c>
      <c r="G164" s="7">
        <v>333532.51</v>
      </c>
      <c r="H164" s="7">
        <v>55937.630000000005</v>
      </c>
      <c r="I164" s="7">
        <v>0</v>
      </c>
      <c r="J164" s="7">
        <v>0</v>
      </c>
      <c r="K164" s="7">
        <v>0</v>
      </c>
      <c r="L164" s="7">
        <v>35918.700000000004</v>
      </c>
      <c r="M164" s="7">
        <v>0</v>
      </c>
      <c r="N164" s="7">
        <v>425388.84</v>
      </c>
    </row>
    <row r="165" spans="1:14">
      <c r="A165" s="6" t="s">
        <v>133</v>
      </c>
      <c r="B165" s="6" t="s">
        <v>134</v>
      </c>
      <c r="C165" s="6" t="s">
        <v>265</v>
      </c>
      <c r="D165" s="6" t="s">
        <v>136</v>
      </c>
      <c r="E165" s="6" t="s">
        <v>135</v>
      </c>
      <c r="F165" s="6" t="s">
        <v>210</v>
      </c>
      <c r="G165" s="7">
        <v>203231.73</v>
      </c>
      <c r="H165" s="7">
        <v>109365.92</v>
      </c>
      <c r="I165" s="7">
        <v>0</v>
      </c>
      <c r="J165" s="7">
        <v>0</v>
      </c>
      <c r="K165" s="7">
        <v>0</v>
      </c>
      <c r="L165" s="7">
        <v>24392.100000000002</v>
      </c>
      <c r="M165" s="7">
        <v>0</v>
      </c>
      <c r="N165" s="7">
        <v>336989.75</v>
      </c>
    </row>
    <row r="166" spans="1:14">
      <c r="A166" s="6" t="s">
        <v>133</v>
      </c>
      <c r="B166" s="6" t="s">
        <v>134</v>
      </c>
      <c r="C166" s="6" t="s">
        <v>266</v>
      </c>
      <c r="D166" s="6" t="s">
        <v>136</v>
      </c>
      <c r="E166" s="6" t="s">
        <v>135</v>
      </c>
      <c r="F166" s="6" t="s">
        <v>210</v>
      </c>
      <c r="G166" s="7">
        <v>705.09</v>
      </c>
      <c r="H166" s="7">
        <v>8511.6</v>
      </c>
      <c r="I166" s="7">
        <v>0</v>
      </c>
      <c r="J166" s="7">
        <v>0</v>
      </c>
      <c r="K166" s="7">
        <v>0</v>
      </c>
      <c r="L166" s="7">
        <v>359.58</v>
      </c>
      <c r="M166" s="7">
        <v>0</v>
      </c>
      <c r="N166" s="7">
        <v>9576.27</v>
      </c>
    </row>
    <row r="167" spans="1:14">
      <c r="A167" s="6" t="s">
        <v>133</v>
      </c>
      <c r="B167" s="6" t="s">
        <v>134</v>
      </c>
      <c r="C167" s="6" t="s">
        <v>267</v>
      </c>
      <c r="D167" s="6" t="s">
        <v>136</v>
      </c>
      <c r="E167" s="6" t="s">
        <v>135</v>
      </c>
      <c r="F167" s="6" t="s">
        <v>210</v>
      </c>
      <c r="G167" s="7">
        <v>0</v>
      </c>
      <c r="H167" s="7">
        <v>0</v>
      </c>
      <c r="I167" s="7">
        <v>0</v>
      </c>
      <c r="J167" s="7">
        <v>0</v>
      </c>
      <c r="K167" s="7">
        <v>0</v>
      </c>
      <c r="L167" s="7">
        <v>0</v>
      </c>
      <c r="M167" s="7">
        <v>0</v>
      </c>
      <c r="N167" s="7">
        <v>0</v>
      </c>
    </row>
    <row r="168" spans="1:14">
      <c r="A168" s="6" t="s">
        <v>133</v>
      </c>
      <c r="B168" s="6" t="s">
        <v>134</v>
      </c>
      <c r="C168" s="6" t="s">
        <v>268</v>
      </c>
      <c r="D168" s="6" t="s">
        <v>136</v>
      </c>
      <c r="E168" s="6" t="s">
        <v>135</v>
      </c>
      <c r="F168" s="6" t="s">
        <v>210</v>
      </c>
      <c r="G168" s="7">
        <v>0</v>
      </c>
      <c r="H168" s="7">
        <v>0</v>
      </c>
      <c r="I168" s="7">
        <v>0</v>
      </c>
      <c r="J168" s="7">
        <v>0</v>
      </c>
      <c r="K168" s="7">
        <v>0</v>
      </c>
      <c r="L168" s="7">
        <v>0</v>
      </c>
      <c r="M168" s="7">
        <v>0</v>
      </c>
      <c r="N168" s="7">
        <v>0</v>
      </c>
    </row>
    <row r="169" spans="1:14">
      <c r="A169" s="6" t="s">
        <v>133</v>
      </c>
      <c r="B169" s="6" t="s">
        <v>134</v>
      </c>
      <c r="C169" s="6" t="s">
        <v>269</v>
      </c>
      <c r="D169" s="6" t="s">
        <v>136</v>
      </c>
      <c r="E169" s="6" t="s">
        <v>135</v>
      </c>
      <c r="F169" s="6" t="s">
        <v>210</v>
      </c>
      <c r="G169" s="7">
        <v>129368.83</v>
      </c>
      <c r="H169" s="7">
        <v>42081.16</v>
      </c>
      <c r="I169" s="7">
        <v>0</v>
      </c>
      <c r="J169" s="7">
        <v>0</v>
      </c>
      <c r="K169" s="7">
        <v>0</v>
      </c>
      <c r="L169" s="7">
        <v>14623.94</v>
      </c>
      <c r="M169" s="7">
        <v>0</v>
      </c>
      <c r="N169" s="7">
        <v>186073.93</v>
      </c>
    </row>
    <row r="170" spans="1:14">
      <c r="A170" s="6" t="s">
        <v>133</v>
      </c>
      <c r="B170" s="6" t="s">
        <v>134</v>
      </c>
      <c r="C170" s="6" t="s">
        <v>270</v>
      </c>
      <c r="D170" s="6" t="s">
        <v>136</v>
      </c>
      <c r="E170" s="6" t="s">
        <v>135</v>
      </c>
      <c r="F170" s="6" t="s">
        <v>210</v>
      </c>
      <c r="G170" s="7">
        <v>3123.01</v>
      </c>
      <c r="H170" s="7">
        <v>9442.91</v>
      </c>
      <c r="I170" s="7">
        <v>0</v>
      </c>
      <c r="J170" s="7">
        <v>0</v>
      </c>
      <c r="K170" s="7">
        <v>0</v>
      </c>
      <c r="L170" s="7">
        <v>637.86</v>
      </c>
      <c r="M170" s="7">
        <v>0</v>
      </c>
      <c r="N170" s="7">
        <v>13203.78</v>
      </c>
    </row>
    <row r="171" spans="1:14">
      <c r="A171" s="6" t="s">
        <v>133</v>
      </c>
      <c r="B171" s="6" t="s">
        <v>134</v>
      </c>
      <c r="C171" s="6" t="s">
        <v>271</v>
      </c>
      <c r="D171" s="6" t="s">
        <v>136</v>
      </c>
      <c r="E171" s="6" t="s">
        <v>135</v>
      </c>
      <c r="F171" s="6" t="s">
        <v>210</v>
      </c>
      <c r="G171" s="7">
        <v>0</v>
      </c>
      <c r="H171" s="7">
        <v>0</v>
      </c>
      <c r="I171" s="7">
        <v>0</v>
      </c>
      <c r="J171" s="7">
        <v>0</v>
      </c>
      <c r="K171" s="7">
        <v>0</v>
      </c>
      <c r="L171" s="7">
        <v>0</v>
      </c>
      <c r="M171" s="7">
        <v>0</v>
      </c>
      <c r="N171" s="7">
        <v>0</v>
      </c>
    </row>
    <row r="172" spans="1:14">
      <c r="A172" s="6" t="s">
        <v>133</v>
      </c>
      <c r="B172" s="6" t="s">
        <v>134</v>
      </c>
      <c r="C172" s="6" t="s">
        <v>272</v>
      </c>
      <c r="D172" s="6" t="s">
        <v>136</v>
      </c>
      <c r="E172" s="6" t="s">
        <v>135</v>
      </c>
      <c r="F172" s="6" t="s">
        <v>210</v>
      </c>
      <c r="G172" s="7">
        <v>96990.41</v>
      </c>
      <c r="H172" s="7">
        <v>8819.3700000000008</v>
      </c>
      <c r="I172" s="7">
        <v>-2679</v>
      </c>
      <c r="J172" s="7">
        <v>0</v>
      </c>
      <c r="K172" s="7">
        <v>0</v>
      </c>
      <c r="L172" s="7">
        <v>10192.550000000001</v>
      </c>
      <c r="M172" s="7">
        <v>0</v>
      </c>
      <c r="N172" s="7">
        <v>113323.33</v>
      </c>
    </row>
    <row r="173" spans="1:14">
      <c r="A173" s="6" t="s">
        <v>133</v>
      </c>
      <c r="B173" s="6" t="s">
        <v>134</v>
      </c>
      <c r="C173" s="6" t="s">
        <v>273</v>
      </c>
      <c r="D173" s="6" t="s">
        <v>136</v>
      </c>
      <c r="E173" s="6" t="s">
        <v>135</v>
      </c>
      <c r="F173" s="6" t="s">
        <v>210</v>
      </c>
      <c r="G173" s="7">
        <v>596154.32000000007</v>
      </c>
      <c r="H173" s="7">
        <v>13091.2</v>
      </c>
      <c r="I173" s="7">
        <v>-118699.29000000001</v>
      </c>
      <c r="J173" s="7">
        <v>0</v>
      </c>
      <c r="K173" s="7">
        <v>0</v>
      </c>
      <c r="L173" s="7">
        <v>50188</v>
      </c>
      <c r="M173" s="7">
        <v>0</v>
      </c>
      <c r="N173" s="7">
        <v>540734.23</v>
      </c>
    </row>
    <row r="174" spans="1:14">
      <c r="A174" s="6" t="s">
        <v>133</v>
      </c>
      <c r="B174" s="6" t="s">
        <v>134</v>
      </c>
      <c r="C174" s="6" t="s">
        <v>274</v>
      </c>
      <c r="D174" s="6" t="s">
        <v>136</v>
      </c>
      <c r="E174" s="6" t="s">
        <v>135</v>
      </c>
      <c r="F174" s="6" t="s">
        <v>210</v>
      </c>
      <c r="G174" s="7">
        <v>94941.38</v>
      </c>
      <c r="H174" s="7">
        <v>2780.28</v>
      </c>
      <c r="I174" s="7">
        <v>0</v>
      </c>
      <c r="J174" s="7">
        <v>0</v>
      </c>
      <c r="K174" s="7">
        <v>0</v>
      </c>
      <c r="L174" s="7">
        <v>9778.07</v>
      </c>
      <c r="M174" s="7">
        <v>0</v>
      </c>
      <c r="N174" s="7">
        <v>107499.73</v>
      </c>
    </row>
    <row r="175" spans="1:14">
      <c r="A175" s="6" t="s">
        <v>133</v>
      </c>
      <c r="B175" s="6" t="s">
        <v>134</v>
      </c>
      <c r="C175" s="6" t="s">
        <v>275</v>
      </c>
      <c r="D175" s="6" t="s">
        <v>136</v>
      </c>
      <c r="E175" s="6" t="s">
        <v>135</v>
      </c>
      <c r="F175" s="6" t="s">
        <v>210</v>
      </c>
      <c r="G175" s="7">
        <v>20066.150000000001</v>
      </c>
      <c r="H175" s="7">
        <v>65.040000000000006</v>
      </c>
      <c r="I175" s="7">
        <v>0</v>
      </c>
      <c r="J175" s="7">
        <v>0</v>
      </c>
      <c r="K175" s="7">
        <v>0</v>
      </c>
      <c r="L175" s="7">
        <v>2048.86</v>
      </c>
      <c r="M175" s="7">
        <v>0</v>
      </c>
      <c r="N175" s="7">
        <v>22180.05</v>
      </c>
    </row>
    <row r="176" spans="1:14">
      <c r="A176" s="6" t="s">
        <v>133</v>
      </c>
      <c r="B176" s="6" t="s">
        <v>134</v>
      </c>
      <c r="C176" s="6" t="s">
        <v>276</v>
      </c>
      <c r="D176" s="6" t="s">
        <v>136</v>
      </c>
      <c r="E176" s="6" t="s">
        <v>135</v>
      </c>
      <c r="F176" s="6" t="s">
        <v>210</v>
      </c>
      <c r="G176" s="7">
        <v>27175.46</v>
      </c>
      <c r="H176" s="7">
        <v>675.54</v>
      </c>
      <c r="I176" s="7">
        <v>0</v>
      </c>
      <c r="J176" s="7">
        <v>0</v>
      </c>
      <c r="K176" s="7">
        <v>0</v>
      </c>
      <c r="L176" s="7">
        <v>2794.73</v>
      </c>
      <c r="M176" s="7">
        <v>0</v>
      </c>
      <c r="N176" s="7">
        <v>30645.73</v>
      </c>
    </row>
    <row r="177" spans="1:14">
      <c r="A177" s="6" t="s">
        <v>133</v>
      </c>
      <c r="B177" s="6" t="s">
        <v>134</v>
      </c>
      <c r="C177" s="6" t="s">
        <v>277</v>
      </c>
      <c r="D177" s="6" t="s">
        <v>136</v>
      </c>
      <c r="E177" s="6" t="s">
        <v>135</v>
      </c>
      <c r="F177" s="6" t="s">
        <v>210</v>
      </c>
      <c r="G177" s="7">
        <v>288751.46000000002</v>
      </c>
      <c r="H177" s="7">
        <v>12176.53</v>
      </c>
      <c r="I177" s="7">
        <v>-4552.18</v>
      </c>
      <c r="J177" s="7">
        <v>0</v>
      </c>
      <c r="K177" s="7">
        <v>0</v>
      </c>
      <c r="L177" s="7">
        <v>29399.690000000002</v>
      </c>
      <c r="M177" s="7">
        <v>0</v>
      </c>
      <c r="N177" s="7">
        <v>325775.5</v>
      </c>
    </row>
    <row r="178" spans="1:14">
      <c r="A178" s="6" t="s">
        <v>133</v>
      </c>
      <c r="B178" s="6" t="s">
        <v>134</v>
      </c>
      <c r="C178" s="6" t="s">
        <v>278</v>
      </c>
      <c r="D178" s="6" t="s">
        <v>136</v>
      </c>
      <c r="E178" s="6" t="s">
        <v>135</v>
      </c>
      <c r="F178" s="6" t="s">
        <v>210</v>
      </c>
      <c r="G178" s="7">
        <v>3703.85</v>
      </c>
      <c r="H178" s="7">
        <v>97.14</v>
      </c>
      <c r="I178" s="7">
        <v>0</v>
      </c>
      <c r="J178" s="7">
        <v>0</v>
      </c>
      <c r="K178" s="7">
        <v>0</v>
      </c>
      <c r="L178" s="7">
        <v>381.08</v>
      </c>
      <c r="M178" s="7">
        <v>0</v>
      </c>
      <c r="N178" s="7">
        <v>4182.07</v>
      </c>
    </row>
    <row r="179" spans="1:14">
      <c r="A179" s="6" t="s">
        <v>133</v>
      </c>
      <c r="B179" s="6" t="s">
        <v>134</v>
      </c>
      <c r="C179" s="6" t="s">
        <v>279</v>
      </c>
      <c r="D179" s="6" t="s">
        <v>136</v>
      </c>
      <c r="E179" s="6" t="s">
        <v>135</v>
      </c>
      <c r="F179" s="6" t="s">
        <v>210</v>
      </c>
      <c r="G179" s="7">
        <v>11515.26</v>
      </c>
      <c r="H179" s="7">
        <v>2006.22</v>
      </c>
      <c r="I179" s="7">
        <v>0</v>
      </c>
      <c r="J179" s="7">
        <v>0</v>
      </c>
      <c r="K179" s="7">
        <v>0</v>
      </c>
      <c r="L179" s="7">
        <v>1242.71</v>
      </c>
      <c r="M179" s="7">
        <v>0</v>
      </c>
      <c r="N179" s="7">
        <v>14764.19</v>
      </c>
    </row>
    <row r="180" spans="1:14">
      <c r="A180" s="6" t="s">
        <v>133</v>
      </c>
      <c r="B180" s="6" t="s">
        <v>134</v>
      </c>
      <c r="C180" s="6" t="s">
        <v>280</v>
      </c>
      <c r="D180" s="6" t="s">
        <v>136</v>
      </c>
      <c r="E180" s="6" t="s">
        <v>135</v>
      </c>
      <c r="F180" s="6" t="s">
        <v>210</v>
      </c>
      <c r="G180" s="7">
        <v>0</v>
      </c>
      <c r="H180" s="7">
        <v>0</v>
      </c>
      <c r="I180" s="7">
        <v>0</v>
      </c>
      <c r="J180" s="7">
        <v>0</v>
      </c>
      <c r="K180" s="7">
        <v>0</v>
      </c>
      <c r="L180" s="7">
        <v>0</v>
      </c>
      <c r="M180" s="7">
        <v>0</v>
      </c>
      <c r="N180" s="7">
        <v>0</v>
      </c>
    </row>
    <row r="181" spans="1:14">
      <c r="A181" s="6" t="s">
        <v>133</v>
      </c>
      <c r="B181" s="6" t="s">
        <v>134</v>
      </c>
      <c r="C181" s="6" t="s">
        <v>281</v>
      </c>
      <c r="D181" s="6" t="s">
        <v>136</v>
      </c>
      <c r="E181" s="6" t="s">
        <v>135</v>
      </c>
      <c r="F181" s="6" t="s">
        <v>210</v>
      </c>
      <c r="G181" s="7">
        <v>2493793.83</v>
      </c>
      <c r="H181" s="7">
        <v>95652.64</v>
      </c>
      <c r="I181" s="7">
        <v>-157182.86000000002</v>
      </c>
      <c r="J181" s="7">
        <v>0</v>
      </c>
      <c r="K181" s="7">
        <v>16931.080000000002</v>
      </c>
      <c r="L181" s="7">
        <v>112348.33</v>
      </c>
      <c r="M181" s="7">
        <v>0</v>
      </c>
      <c r="N181" s="7">
        <v>2561543.02</v>
      </c>
    </row>
    <row r="182" spans="1:14">
      <c r="A182" s="6" t="s">
        <v>133</v>
      </c>
      <c r="B182" s="6" t="s">
        <v>134</v>
      </c>
      <c r="C182" s="6" t="s">
        <v>282</v>
      </c>
      <c r="D182" s="6" t="s">
        <v>136</v>
      </c>
      <c r="E182" s="6" t="s">
        <v>135</v>
      </c>
      <c r="F182" s="6" t="s">
        <v>210</v>
      </c>
      <c r="G182" s="7">
        <v>982162.31</v>
      </c>
      <c r="H182" s="7">
        <v>57503.880000000005</v>
      </c>
      <c r="I182" s="7">
        <v>-147901.38</v>
      </c>
      <c r="J182" s="7">
        <v>0</v>
      </c>
      <c r="K182" s="7">
        <v>22925</v>
      </c>
      <c r="L182" s="7">
        <v>33696.9</v>
      </c>
      <c r="M182" s="7">
        <v>0</v>
      </c>
      <c r="N182" s="7">
        <v>948386.71</v>
      </c>
    </row>
    <row r="183" spans="1:14">
      <c r="A183" s="6" t="s">
        <v>133</v>
      </c>
      <c r="B183" s="6" t="s">
        <v>134</v>
      </c>
      <c r="C183" s="6" t="s">
        <v>283</v>
      </c>
      <c r="D183" s="6" t="s">
        <v>136</v>
      </c>
      <c r="E183" s="6" t="s">
        <v>135</v>
      </c>
      <c r="F183" s="6" t="s">
        <v>210</v>
      </c>
      <c r="G183" s="7">
        <v>3164874.64</v>
      </c>
      <c r="H183" s="7">
        <v>137536.83000000002</v>
      </c>
      <c r="I183" s="7">
        <v>0</v>
      </c>
      <c r="J183" s="7">
        <v>0</v>
      </c>
      <c r="K183" s="7">
        <v>0</v>
      </c>
      <c r="L183" s="7">
        <v>147818.26999999999</v>
      </c>
      <c r="M183" s="7">
        <v>0</v>
      </c>
      <c r="N183" s="7">
        <v>3450229.74</v>
      </c>
    </row>
    <row r="184" spans="1:14">
      <c r="A184" s="6" t="s">
        <v>133</v>
      </c>
      <c r="B184" s="6" t="s">
        <v>134</v>
      </c>
      <c r="C184" s="6" t="s">
        <v>284</v>
      </c>
      <c r="D184" s="6" t="s">
        <v>136</v>
      </c>
      <c r="E184" s="6" t="s">
        <v>135</v>
      </c>
      <c r="F184" s="6" t="s">
        <v>210</v>
      </c>
      <c r="G184" s="7">
        <v>-44635.29</v>
      </c>
      <c r="H184" s="7">
        <v>-1685.3700000000001</v>
      </c>
      <c r="I184" s="7">
        <v>0</v>
      </c>
      <c r="J184" s="7">
        <v>0</v>
      </c>
      <c r="K184" s="7">
        <v>0</v>
      </c>
      <c r="L184" s="7">
        <v>-2138.0100000000002</v>
      </c>
      <c r="M184" s="7">
        <v>0</v>
      </c>
      <c r="N184" s="7">
        <v>-48458.67</v>
      </c>
    </row>
    <row r="185" spans="1:14">
      <c r="A185" s="6" t="s">
        <v>133</v>
      </c>
      <c r="B185" s="6" t="s">
        <v>134</v>
      </c>
      <c r="C185" s="6" t="s">
        <v>285</v>
      </c>
      <c r="D185" s="6" t="s">
        <v>136</v>
      </c>
      <c r="E185" s="6" t="s">
        <v>135</v>
      </c>
      <c r="F185" s="6" t="s">
        <v>210</v>
      </c>
      <c r="G185" s="7">
        <v>245657.26</v>
      </c>
      <c r="H185" s="7">
        <v>-2237.3200000000002</v>
      </c>
      <c r="I185" s="7">
        <v>0</v>
      </c>
      <c r="J185" s="7">
        <v>0</v>
      </c>
      <c r="K185" s="7">
        <v>0</v>
      </c>
      <c r="L185" s="7">
        <v>11648.15</v>
      </c>
      <c r="M185" s="7">
        <v>0</v>
      </c>
      <c r="N185" s="7">
        <v>255068.09</v>
      </c>
    </row>
    <row r="186" spans="1:14">
      <c r="A186" s="6" t="s">
        <v>133</v>
      </c>
      <c r="B186" s="6" t="s">
        <v>134</v>
      </c>
      <c r="C186" s="6" t="s">
        <v>286</v>
      </c>
      <c r="D186" s="6" t="s">
        <v>136</v>
      </c>
      <c r="E186" s="6" t="s">
        <v>135</v>
      </c>
      <c r="F186" s="6" t="s">
        <v>210</v>
      </c>
      <c r="G186" s="7">
        <v>2017144.11</v>
      </c>
      <c r="H186" s="7">
        <v>-123968.39</v>
      </c>
      <c r="I186" s="7">
        <v>-119052.64</v>
      </c>
      <c r="J186" s="7">
        <v>0</v>
      </c>
      <c r="K186" s="7">
        <v>8014.3200000000006</v>
      </c>
      <c r="L186" s="7">
        <v>91039.790000000008</v>
      </c>
      <c r="M186" s="7">
        <v>0</v>
      </c>
      <c r="N186" s="7">
        <v>1873177.19</v>
      </c>
    </row>
    <row r="187" spans="1:14">
      <c r="A187" s="6" t="s">
        <v>133</v>
      </c>
      <c r="B187" s="6" t="s">
        <v>134</v>
      </c>
      <c r="C187" s="6" t="s">
        <v>287</v>
      </c>
      <c r="D187" s="6" t="s">
        <v>136</v>
      </c>
      <c r="E187" s="6" t="s">
        <v>135</v>
      </c>
      <c r="F187" s="6" t="s">
        <v>210</v>
      </c>
      <c r="G187" s="7">
        <v>936840.41</v>
      </c>
      <c r="H187" s="7">
        <v>36267.129999999997</v>
      </c>
      <c r="I187" s="7">
        <v>-16109.06</v>
      </c>
      <c r="J187" s="7">
        <v>0</v>
      </c>
      <c r="K187" s="7">
        <v>8090.14</v>
      </c>
      <c r="L187" s="7">
        <v>41712.959999999999</v>
      </c>
      <c r="M187" s="7">
        <v>0</v>
      </c>
      <c r="N187" s="7">
        <v>1006801.58</v>
      </c>
    </row>
    <row r="188" spans="1:14">
      <c r="A188" s="6" t="s">
        <v>133</v>
      </c>
      <c r="B188" s="6" t="s">
        <v>134</v>
      </c>
      <c r="C188" s="6" t="s">
        <v>288</v>
      </c>
      <c r="D188" s="6" t="s">
        <v>136</v>
      </c>
      <c r="E188" s="6" t="s">
        <v>135</v>
      </c>
      <c r="F188" s="6" t="s">
        <v>210</v>
      </c>
      <c r="G188" s="7">
        <v>0</v>
      </c>
      <c r="H188" s="7">
        <v>0</v>
      </c>
      <c r="I188" s="7">
        <v>0</v>
      </c>
      <c r="J188" s="7">
        <v>0</v>
      </c>
      <c r="K188" s="7">
        <v>0</v>
      </c>
      <c r="L188" s="7">
        <v>0</v>
      </c>
      <c r="M188" s="7">
        <v>0</v>
      </c>
      <c r="N188" s="7">
        <v>0</v>
      </c>
    </row>
    <row r="189" spans="1:14">
      <c r="A189" s="6" t="s">
        <v>133</v>
      </c>
      <c r="B189" s="6" t="s">
        <v>134</v>
      </c>
      <c r="C189" s="6" t="s">
        <v>289</v>
      </c>
      <c r="D189" s="6" t="s">
        <v>136</v>
      </c>
      <c r="E189" s="6" t="s">
        <v>135</v>
      </c>
      <c r="F189" s="6" t="s">
        <v>210</v>
      </c>
      <c r="G189" s="7">
        <v>34408.379999999997</v>
      </c>
      <c r="H189" s="7">
        <v>1112.1000000000001</v>
      </c>
      <c r="I189" s="7">
        <v>0</v>
      </c>
      <c r="J189" s="7">
        <v>0</v>
      </c>
      <c r="K189" s="7">
        <v>0</v>
      </c>
      <c r="L189" s="7">
        <v>-3407.4300000000003</v>
      </c>
      <c r="M189" s="7">
        <v>0</v>
      </c>
      <c r="N189" s="7">
        <v>32113.05</v>
      </c>
    </row>
    <row r="190" spans="1:14">
      <c r="A190" s="6" t="s">
        <v>133</v>
      </c>
      <c r="B190" s="6" t="s">
        <v>134</v>
      </c>
      <c r="C190" s="6" t="s">
        <v>290</v>
      </c>
      <c r="D190" s="6" t="s">
        <v>136</v>
      </c>
      <c r="E190" s="6" t="s">
        <v>135</v>
      </c>
      <c r="F190" s="6" t="s">
        <v>210</v>
      </c>
      <c r="G190" s="7">
        <v>52757.96</v>
      </c>
      <c r="H190" s="7">
        <v>1652.4</v>
      </c>
      <c r="I190" s="7">
        <v>0</v>
      </c>
      <c r="J190" s="7">
        <v>0</v>
      </c>
      <c r="K190" s="7">
        <v>0</v>
      </c>
      <c r="L190" s="7">
        <v>-5222.8500000000004</v>
      </c>
      <c r="M190" s="7">
        <v>0</v>
      </c>
      <c r="N190" s="7">
        <v>49187.51</v>
      </c>
    </row>
    <row r="191" spans="1:14">
      <c r="A191" s="6" t="s">
        <v>133</v>
      </c>
      <c r="B191" s="6" t="s">
        <v>134</v>
      </c>
      <c r="C191" s="6" t="s">
        <v>291</v>
      </c>
      <c r="D191" s="6" t="s">
        <v>136</v>
      </c>
      <c r="E191" s="6" t="s">
        <v>135</v>
      </c>
      <c r="F191" s="6" t="s">
        <v>210</v>
      </c>
      <c r="G191" s="7">
        <v>10690.960000000001</v>
      </c>
      <c r="H191" s="7">
        <v>231.72</v>
      </c>
      <c r="I191" s="7">
        <v>0</v>
      </c>
      <c r="J191" s="7">
        <v>0</v>
      </c>
      <c r="K191" s="7">
        <v>0</v>
      </c>
      <c r="L191" s="7">
        <v>-1055</v>
      </c>
      <c r="M191" s="7">
        <v>0</v>
      </c>
      <c r="N191" s="7">
        <v>9867.68</v>
      </c>
    </row>
    <row r="192" spans="1:14">
      <c r="A192" s="6" t="s">
        <v>133</v>
      </c>
      <c r="B192" s="6" t="s">
        <v>134</v>
      </c>
      <c r="C192" s="6" t="s">
        <v>292</v>
      </c>
      <c r="D192" s="6" t="s">
        <v>136</v>
      </c>
      <c r="E192" s="6" t="s">
        <v>135</v>
      </c>
      <c r="F192" s="6" t="s">
        <v>210</v>
      </c>
      <c r="G192" s="7">
        <v>10835.97</v>
      </c>
      <c r="H192" s="7">
        <v>531.6</v>
      </c>
      <c r="I192" s="7">
        <v>0</v>
      </c>
      <c r="J192" s="7">
        <v>0</v>
      </c>
      <c r="K192" s="7">
        <v>0</v>
      </c>
      <c r="L192" s="7">
        <v>-1079</v>
      </c>
      <c r="M192" s="7">
        <v>0</v>
      </c>
      <c r="N192" s="7">
        <v>10288.57</v>
      </c>
    </row>
    <row r="193" spans="1:14">
      <c r="A193" s="6" t="s">
        <v>133</v>
      </c>
      <c r="B193" s="6" t="s">
        <v>134</v>
      </c>
      <c r="C193" s="6" t="s">
        <v>293</v>
      </c>
      <c r="D193" s="6" t="s">
        <v>136</v>
      </c>
      <c r="E193" s="6" t="s">
        <v>135</v>
      </c>
      <c r="F193" s="6" t="s">
        <v>210</v>
      </c>
      <c r="G193" s="7">
        <v>8602.48</v>
      </c>
      <c r="H193" s="7">
        <v>271.26</v>
      </c>
      <c r="I193" s="7">
        <v>0</v>
      </c>
      <c r="J193" s="7">
        <v>0</v>
      </c>
      <c r="K193" s="7">
        <v>0</v>
      </c>
      <c r="L193" s="7">
        <v>-851.67000000000007</v>
      </c>
      <c r="M193" s="7">
        <v>0</v>
      </c>
      <c r="N193" s="7">
        <v>8022.0700000000006</v>
      </c>
    </row>
    <row r="194" spans="1:14">
      <c r="A194" s="6" t="s">
        <v>133</v>
      </c>
      <c r="B194" s="6" t="s">
        <v>134</v>
      </c>
      <c r="C194" s="6" t="s">
        <v>294</v>
      </c>
      <c r="D194" s="6" t="s">
        <v>136</v>
      </c>
      <c r="E194" s="6" t="s">
        <v>135</v>
      </c>
      <c r="F194" s="6" t="s">
        <v>210</v>
      </c>
      <c r="G194" s="7">
        <v>20563.66</v>
      </c>
      <c r="H194" s="7">
        <v>376.68</v>
      </c>
      <c r="I194" s="7">
        <v>0</v>
      </c>
      <c r="J194" s="7">
        <v>0</v>
      </c>
      <c r="K194" s="7">
        <v>0</v>
      </c>
      <c r="L194" s="7">
        <v>-2027</v>
      </c>
      <c r="M194" s="7">
        <v>0</v>
      </c>
      <c r="N194" s="7">
        <v>18913.34</v>
      </c>
    </row>
    <row r="195" spans="1:14">
      <c r="A195" s="6" t="s">
        <v>133</v>
      </c>
      <c r="B195" s="6" t="s">
        <v>134</v>
      </c>
      <c r="C195" s="6" t="s">
        <v>295</v>
      </c>
      <c r="D195" s="6" t="s">
        <v>136</v>
      </c>
      <c r="E195" s="6" t="s">
        <v>135</v>
      </c>
      <c r="F195" s="6" t="s">
        <v>210</v>
      </c>
      <c r="G195" s="7">
        <v>17875.75</v>
      </c>
      <c r="H195" s="7">
        <v>367.44</v>
      </c>
      <c r="I195" s="7">
        <v>0</v>
      </c>
      <c r="J195" s="7">
        <v>0</v>
      </c>
      <c r="K195" s="7">
        <v>0</v>
      </c>
      <c r="L195" s="7">
        <v>-1763.3500000000001</v>
      </c>
      <c r="M195" s="7">
        <v>0</v>
      </c>
      <c r="N195" s="7">
        <v>16479.84</v>
      </c>
    </row>
    <row r="196" spans="1:14">
      <c r="A196" s="6" t="s">
        <v>133</v>
      </c>
      <c r="B196" s="6" t="s">
        <v>134</v>
      </c>
      <c r="C196" s="6" t="s">
        <v>296</v>
      </c>
      <c r="D196" s="6" t="s">
        <v>136</v>
      </c>
      <c r="E196" s="6" t="s">
        <v>135</v>
      </c>
      <c r="F196" s="6" t="s">
        <v>210</v>
      </c>
      <c r="G196" s="7">
        <v>4004.86</v>
      </c>
      <c r="H196" s="7">
        <v>359.38</v>
      </c>
      <c r="I196" s="7">
        <v>0</v>
      </c>
      <c r="J196" s="7">
        <v>0</v>
      </c>
      <c r="K196" s="7">
        <v>0</v>
      </c>
      <c r="L196" s="7">
        <v>-153.22</v>
      </c>
      <c r="M196" s="7">
        <v>0</v>
      </c>
      <c r="N196" s="7">
        <v>4211.0200000000004</v>
      </c>
    </row>
    <row r="197" spans="1:14">
      <c r="A197" s="6" t="s">
        <v>133</v>
      </c>
      <c r="B197" s="6" t="s">
        <v>134</v>
      </c>
      <c r="C197" s="6" t="s">
        <v>297</v>
      </c>
      <c r="D197" s="6" t="s">
        <v>136</v>
      </c>
      <c r="E197" s="6" t="s">
        <v>135</v>
      </c>
      <c r="F197" s="6" t="s">
        <v>210</v>
      </c>
      <c r="G197" s="7">
        <v>236789.05000000002</v>
      </c>
      <c r="H197" s="7">
        <v>15895.9</v>
      </c>
      <c r="I197" s="7">
        <v>0</v>
      </c>
      <c r="J197" s="7">
        <v>0</v>
      </c>
      <c r="K197" s="7">
        <v>0</v>
      </c>
      <c r="L197" s="7">
        <v>-8997.4600000000009</v>
      </c>
      <c r="M197" s="7">
        <v>0</v>
      </c>
      <c r="N197" s="7">
        <v>243687.49</v>
      </c>
    </row>
    <row r="198" spans="1:14">
      <c r="A198" s="6" t="s">
        <v>133</v>
      </c>
      <c r="B198" s="6" t="s">
        <v>134</v>
      </c>
      <c r="C198" s="6" t="s">
        <v>298</v>
      </c>
      <c r="D198" s="6" t="s">
        <v>136</v>
      </c>
      <c r="E198" s="6" t="s">
        <v>135</v>
      </c>
      <c r="F198" s="6" t="s">
        <v>210</v>
      </c>
      <c r="G198" s="7">
        <v>208572.48</v>
      </c>
      <c r="H198" s="7">
        <v>26435.62</v>
      </c>
      <c r="I198" s="7">
        <v>0</v>
      </c>
      <c r="J198" s="7">
        <v>0</v>
      </c>
      <c r="K198" s="7">
        <v>0</v>
      </c>
      <c r="L198" s="7">
        <v>-8087.97</v>
      </c>
      <c r="M198" s="7">
        <v>0</v>
      </c>
      <c r="N198" s="7">
        <v>226920.13</v>
      </c>
    </row>
    <row r="199" spans="1:14">
      <c r="A199" s="6" t="s">
        <v>133</v>
      </c>
      <c r="B199" s="6" t="s">
        <v>134</v>
      </c>
      <c r="C199" s="6" t="s">
        <v>299</v>
      </c>
      <c r="D199" s="6" t="s">
        <v>136</v>
      </c>
      <c r="E199" s="6" t="s">
        <v>135</v>
      </c>
      <c r="F199" s="6" t="s">
        <v>210</v>
      </c>
      <c r="G199" s="7">
        <v>909820.6</v>
      </c>
      <c r="H199" s="7">
        <v>37375.620000000003</v>
      </c>
      <c r="I199" s="7">
        <v>0</v>
      </c>
      <c r="J199" s="7">
        <v>0</v>
      </c>
      <c r="K199" s="7">
        <v>0</v>
      </c>
      <c r="L199" s="7">
        <v>-34365.49</v>
      </c>
      <c r="M199" s="7">
        <v>0</v>
      </c>
      <c r="N199" s="7">
        <v>912830.73</v>
      </c>
    </row>
    <row r="200" spans="1:14">
      <c r="A200" s="6" t="s">
        <v>133</v>
      </c>
      <c r="B200" s="6" t="s">
        <v>134</v>
      </c>
      <c r="C200" s="6" t="s">
        <v>300</v>
      </c>
      <c r="D200" s="6" t="s">
        <v>136</v>
      </c>
      <c r="E200" s="6" t="s">
        <v>135</v>
      </c>
      <c r="F200" s="6" t="s">
        <v>210</v>
      </c>
      <c r="G200" s="7">
        <v>89147.03</v>
      </c>
      <c r="H200" s="7">
        <v>3759.28</v>
      </c>
      <c r="I200" s="7">
        <v>0</v>
      </c>
      <c r="J200" s="7">
        <v>0</v>
      </c>
      <c r="K200" s="7">
        <v>0</v>
      </c>
      <c r="L200" s="7">
        <v>-3358.01</v>
      </c>
      <c r="M200" s="7">
        <v>0</v>
      </c>
      <c r="N200" s="7">
        <v>89548.3</v>
      </c>
    </row>
    <row r="201" spans="1:14">
      <c r="A201" s="6" t="s">
        <v>133</v>
      </c>
      <c r="B201" s="6" t="s">
        <v>134</v>
      </c>
      <c r="C201" s="6" t="s">
        <v>301</v>
      </c>
      <c r="D201" s="6" t="s">
        <v>136</v>
      </c>
      <c r="E201" s="6" t="s">
        <v>135</v>
      </c>
      <c r="F201" s="6" t="s">
        <v>210</v>
      </c>
      <c r="G201" s="7">
        <v>11156.31</v>
      </c>
      <c r="H201" s="7">
        <v>281.04000000000002</v>
      </c>
      <c r="I201" s="7">
        <v>0</v>
      </c>
      <c r="J201" s="7">
        <v>0</v>
      </c>
      <c r="K201" s="7">
        <v>0</v>
      </c>
      <c r="L201" s="7">
        <v>-419.52</v>
      </c>
      <c r="M201" s="7">
        <v>0</v>
      </c>
      <c r="N201" s="7">
        <v>11017.83</v>
      </c>
    </row>
    <row r="202" spans="1:14">
      <c r="A202" s="6" t="s">
        <v>133</v>
      </c>
      <c r="B202" s="6" t="s">
        <v>134</v>
      </c>
      <c r="C202" s="6" t="s">
        <v>302</v>
      </c>
      <c r="D202" s="6" t="s">
        <v>136</v>
      </c>
      <c r="E202" s="6" t="s">
        <v>135</v>
      </c>
      <c r="F202" s="6" t="s">
        <v>210</v>
      </c>
      <c r="G202" s="7">
        <v>367252.10000000003</v>
      </c>
      <c r="H202" s="7">
        <v>22988.850000000002</v>
      </c>
      <c r="I202" s="7">
        <v>0</v>
      </c>
      <c r="J202" s="7">
        <v>0</v>
      </c>
      <c r="K202" s="7">
        <v>0</v>
      </c>
      <c r="L202" s="7">
        <v>-13961.44</v>
      </c>
      <c r="M202" s="7">
        <v>0</v>
      </c>
      <c r="N202" s="7">
        <v>376279.51</v>
      </c>
    </row>
    <row r="203" spans="1:14">
      <c r="A203" s="6" t="s">
        <v>133</v>
      </c>
      <c r="B203" s="6" t="s">
        <v>134</v>
      </c>
      <c r="C203" s="6" t="s">
        <v>303</v>
      </c>
      <c r="D203" s="6" t="s">
        <v>136</v>
      </c>
      <c r="E203" s="6" t="s">
        <v>135</v>
      </c>
      <c r="F203" s="6" t="s">
        <v>210</v>
      </c>
      <c r="G203" s="7">
        <v>414090.59</v>
      </c>
      <c r="H203" s="7">
        <v>24631.25</v>
      </c>
      <c r="I203" s="7">
        <v>0</v>
      </c>
      <c r="J203" s="7">
        <v>0</v>
      </c>
      <c r="K203" s="7">
        <v>0</v>
      </c>
      <c r="L203" s="7">
        <v>-15713.82</v>
      </c>
      <c r="M203" s="7">
        <v>0</v>
      </c>
      <c r="N203" s="7">
        <v>423008.02</v>
      </c>
    </row>
    <row r="204" spans="1:14">
      <c r="A204" s="6" t="s">
        <v>133</v>
      </c>
      <c r="B204" s="6" t="s">
        <v>134</v>
      </c>
      <c r="C204" s="6" t="s">
        <v>304</v>
      </c>
      <c r="D204" s="6" t="s">
        <v>136</v>
      </c>
      <c r="E204" s="6" t="s">
        <v>135</v>
      </c>
      <c r="F204" s="6" t="s">
        <v>210</v>
      </c>
      <c r="G204" s="7">
        <v>61324.42</v>
      </c>
      <c r="H204" s="7">
        <v>1231.5</v>
      </c>
      <c r="I204" s="7">
        <v>0</v>
      </c>
      <c r="J204" s="7">
        <v>0</v>
      </c>
      <c r="K204" s="7">
        <v>0</v>
      </c>
      <c r="L204" s="7">
        <v>-2302.16</v>
      </c>
      <c r="M204" s="7">
        <v>0</v>
      </c>
      <c r="N204" s="7">
        <v>60253.760000000002</v>
      </c>
    </row>
    <row r="205" spans="1:14">
      <c r="A205" s="6" t="s">
        <v>133</v>
      </c>
      <c r="B205" s="6" t="s">
        <v>134</v>
      </c>
      <c r="C205" s="6" t="s">
        <v>305</v>
      </c>
      <c r="D205" s="6" t="s">
        <v>136</v>
      </c>
      <c r="E205" s="6" t="s">
        <v>135</v>
      </c>
      <c r="F205" s="6" t="s">
        <v>210</v>
      </c>
      <c r="G205" s="7">
        <v>68203.710000000006</v>
      </c>
      <c r="H205" s="7">
        <v>6177.05</v>
      </c>
      <c r="I205" s="7">
        <v>0</v>
      </c>
      <c r="J205" s="7">
        <v>0</v>
      </c>
      <c r="K205" s="7">
        <v>0</v>
      </c>
      <c r="L205" s="7">
        <v>-2608.31</v>
      </c>
      <c r="M205" s="7">
        <v>0</v>
      </c>
      <c r="N205" s="7">
        <v>71772.45</v>
      </c>
    </row>
    <row r="206" spans="1:14">
      <c r="A206" s="6" t="s">
        <v>133</v>
      </c>
      <c r="B206" s="6" t="s">
        <v>134</v>
      </c>
      <c r="C206" s="6" t="s">
        <v>306</v>
      </c>
      <c r="D206" s="6" t="s">
        <v>136</v>
      </c>
      <c r="E206" s="6" t="s">
        <v>135</v>
      </c>
      <c r="F206" s="6" t="s">
        <v>210</v>
      </c>
      <c r="G206" s="7">
        <v>289550.07</v>
      </c>
      <c r="H206" s="7">
        <v>22291.48</v>
      </c>
      <c r="I206" s="7">
        <v>0</v>
      </c>
      <c r="J206" s="7">
        <v>0</v>
      </c>
      <c r="K206" s="7">
        <v>0</v>
      </c>
      <c r="L206" s="7">
        <v>-11054.54</v>
      </c>
      <c r="M206" s="7">
        <v>0</v>
      </c>
      <c r="N206" s="7">
        <v>300787.01</v>
      </c>
    </row>
    <row r="207" spans="1:14">
      <c r="A207" s="6" t="s">
        <v>133</v>
      </c>
      <c r="B207" s="6" t="s">
        <v>134</v>
      </c>
      <c r="C207" s="6" t="s">
        <v>307</v>
      </c>
      <c r="D207" s="6" t="s">
        <v>136</v>
      </c>
      <c r="E207" s="6" t="s">
        <v>135</v>
      </c>
      <c r="F207" s="6" t="s">
        <v>210</v>
      </c>
      <c r="G207" s="7">
        <v>11156.31</v>
      </c>
      <c r="H207" s="7">
        <v>281.04000000000002</v>
      </c>
      <c r="I207" s="7">
        <v>0</v>
      </c>
      <c r="J207" s="7">
        <v>0</v>
      </c>
      <c r="K207" s="7">
        <v>0</v>
      </c>
      <c r="L207" s="7">
        <v>-419.52</v>
      </c>
      <c r="M207" s="7">
        <v>0</v>
      </c>
      <c r="N207" s="7">
        <v>11017.83</v>
      </c>
    </row>
    <row r="208" spans="1:14">
      <c r="A208" s="6" t="s">
        <v>133</v>
      </c>
      <c r="B208" s="6" t="s">
        <v>134</v>
      </c>
      <c r="C208" s="6" t="s">
        <v>308</v>
      </c>
      <c r="D208" s="6" t="s">
        <v>136</v>
      </c>
      <c r="E208" s="6" t="s">
        <v>135</v>
      </c>
      <c r="F208" s="6" t="s">
        <v>210</v>
      </c>
      <c r="G208" s="7">
        <v>0</v>
      </c>
      <c r="H208" s="7">
        <v>0</v>
      </c>
      <c r="I208" s="7">
        <v>0</v>
      </c>
      <c r="J208" s="7">
        <v>0</v>
      </c>
      <c r="K208" s="7">
        <v>0</v>
      </c>
      <c r="L208" s="7">
        <v>0</v>
      </c>
      <c r="M208" s="7">
        <v>0</v>
      </c>
      <c r="N208" s="7">
        <v>0</v>
      </c>
    </row>
    <row r="209" spans="1:14">
      <c r="A209" s="6" t="s">
        <v>133</v>
      </c>
      <c r="B209" s="6" t="s">
        <v>134</v>
      </c>
      <c r="C209" s="6" t="s">
        <v>309</v>
      </c>
      <c r="D209" s="6" t="s">
        <v>136</v>
      </c>
      <c r="E209" s="6" t="s">
        <v>135</v>
      </c>
      <c r="F209" s="6" t="s">
        <v>210</v>
      </c>
      <c r="G209" s="7">
        <v>0</v>
      </c>
      <c r="H209" s="7">
        <v>0</v>
      </c>
      <c r="I209" s="7">
        <v>0</v>
      </c>
      <c r="J209" s="7">
        <v>0</v>
      </c>
      <c r="K209" s="7">
        <v>0</v>
      </c>
      <c r="L209" s="7">
        <v>0</v>
      </c>
      <c r="M209" s="7">
        <v>0</v>
      </c>
      <c r="N209" s="7">
        <v>0</v>
      </c>
    </row>
    <row r="210" spans="1:14">
      <c r="A210" s="6" t="s">
        <v>133</v>
      </c>
      <c r="B210" s="6" t="s">
        <v>134</v>
      </c>
      <c r="C210" s="6" t="s">
        <v>310</v>
      </c>
      <c r="D210" s="6" t="s">
        <v>136</v>
      </c>
      <c r="E210" s="6" t="s">
        <v>135</v>
      </c>
      <c r="F210" s="6" t="s">
        <v>210</v>
      </c>
      <c r="G210" s="7">
        <v>2617.8200000000002</v>
      </c>
      <c r="H210" s="7">
        <v>424.86</v>
      </c>
      <c r="I210" s="7">
        <v>0</v>
      </c>
      <c r="J210" s="7">
        <v>0</v>
      </c>
      <c r="K210" s="7">
        <v>0</v>
      </c>
      <c r="L210" s="7">
        <v>2759.44</v>
      </c>
      <c r="M210" s="7">
        <v>0</v>
      </c>
      <c r="N210" s="7">
        <v>5802.12</v>
      </c>
    </row>
    <row r="211" spans="1:14">
      <c r="A211" s="6" t="s">
        <v>133</v>
      </c>
      <c r="B211" s="6" t="s">
        <v>134</v>
      </c>
      <c r="C211" s="6" t="s">
        <v>311</v>
      </c>
      <c r="D211" s="6" t="s">
        <v>136</v>
      </c>
      <c r="E211" s="6" t="s">
        <v>135</v>
      </c>
      <c r="F211" s="6" t="s">
        <v>210</v>
      </c>
      <c r="G211" s="7">
        <v>0</v>
      </c>
      <c r="H211" s="7">
        <v>0</v>
      </c>
      <c r="I211" s="7">
        <v>0</v>
      </c>
      <c r="J211" s="7">
        <v>0</v>
      </c>
      <c r="K211" s="7">
        <v>0</v>
      </c>
      <c r="L211" s="7">
        <v>0</v>
      </c>
      <c r="M211" s="7">
        <v>0</v>
      </c>
      <c r="N211" s="7">
        <v>0</v>
      </c>
    </row>
    <row r="212" spans="1:14">
      <c r="A212" s="6" t="s">
        <v>133</v>
      </c>
      <c r="B212" s="6" t="s">
        <v>134</v>
      </c>
      <c r="C212" s="6" t="s">
        <v>312</v>
      </c>
      <c r="D212" s="6" t="s">
        <v>136</v>
      </c>
      <c r="E212" s="6" t="s">
        <v>135</v>
      </c>
      <c r="F212" s="6" t="s">
        <v>210</v>
      </c>
      <c r="G212" s="7">
        <v>0</v>
      </c>
      <c r="H212" s="7">
        <v>0</v>
      </c>
      <c r="I212" s="7">
        <v>0</v>
      </c>
      <c r="J212" s="7">
        <v>0</v>
      </c>
      <c r="K212" s="7">
        <v>0</v>
      </c>
      <c r="L212" s="7">
        <v>0</v>
      </c>
      <c r="M212" s="7">
        <v>0</v>
      </c>
      <c r="N212" s="7">
        <v>0</v>
      </c>
    </row>
    <row r="213" spans="1:14">
      <c r="A213" s="6" t="s">
        <v>133</v>
      </c>
      <c r="B213" s="6" t="s">
        <v>134</v>
      </c>
      <c r="C213" s="6" t="s">
        <v>313</v>
      </c>
      <c r="D213" s="6" t="s">
        <v>136</v>
      </c>
      <c r="E213" s="6" t="s">
        <v>135</v>
      </c>
      <c r="F213" s="6" t="s">
        <v>210</v>
      </c>
      <c r="G213" s="7">
        <v>1280.7</v>
      </c>
      <c r="H213" s="7">
        <v>341.52</v>
      </c>
      <c r="I213" s="7">
        <v>0</v>
      </c>
      <c r="J213" s="7">
        <v>0</v>
      </c>
      <c r="K213" s="7">
        <v>0</v>
      </c>
      <c r="L213" s="7">
        <v>1394.54</v>
      </c>
      <c r="M213" s="7">
        <v>0</v>
      </c>
      <c r="N213" s="7">
        <v>3016.76</v>
      </c>
    </row>
    <row r="214" spans="1:14">
      <c r="A214" s="6" t="s">
        <v>133</v>
      </c>
      <c r="B214" s="6" t="s">
        <v>134</v>
      </c>
      <c r="C214" s="6" t="s">
        <v>314</v>
      </c>
      <c r="D214" s="6" t="s">
        <v>136</v>
      </c>
      <c r="E214" s="6" t="s">
        <v>135</v>
      </c>
      <c r="F214" s="6" t="s">
        <v>210</v>
      </c>
      <c r="G214" s="7">
        <v>-4051.9</v>
      </c>
      <c r="H214" s="7">
        <v>341.52</v>
      </c>
      <c r="I214" s="7">
        <v>0</v>
      </c>
      <c r="J214" s="7">
        <v>0</v>
      </c>
      <c r="K214" s="7">
        <v>0</v>
      </c>
      <c r="L214" s="7">
        <v>-1661.45</v>
      </c>
      <c r="M214" s="7">
        <v>0</v>
      </c>
      <c r="N214" s="7">
        <v>-5371.83</v>
      </c>
    </row>
    <row r="215" spans="1:14">
      <c r="A215" s="6" t="s">
        <v>133</v>
      </c>
      <c r="B215" s="6" t="s">
        <v>134</v>
      </c>
      <c r="C215" s="6" t="s">
        <v>315</v>
      </c>
      <c r="D215" s="6" t="s">
        <v>136</v>
      </c>
      <c r="E215" s="6" t="s">
        <v>135</v>
      </c>
      <c r="F215" s="6" t="s">
        <v>210</v>
      </c>
      <c r="G215" s="7">
        <v>1218.3700000000001</v>
      </c>
      <c r="H215" s="7">
        <v>324.90000000000003</v>
      </c>
      <c r="I215" s="7">
        <v>0</v>
      </c>
      <c r="J215" s="7">
        <v>0</v>
      </c>
      <c r="K215" s="7">
        <v>0</v>
      </c>
      <c r="L215" s="7">
        <v>1326.67</v>
      </c>
      <c r="M215" s="7">
        <v>0</v>
      </c>
      <c r="N215" s="7">
        <v>2869.94</v>
      </c>
    </row>
    <row r="216" spans="1:14">
      <c r="A216" s="6" t="s">
        <v>133</v>
      </c>
      <c r="B216" s="6" t="s">
        <v>134</v>
      </c>
      <c r="C216" s="6" t="s">
        <v>316</v>
      </c>
      <c r="D216" s="6" t="s">
        <v>136</v>
      </c>
      <c r="E216" s="6" t="s">
        <v>135</v>
      </c>
      <c r="F216" s="6" t="s">
        <v>210</v>
      </c>
      <c r="G216" s="7">
        <v>1530.68</v>
      </c>
      <c r="H216" s="7">
        <v>408.18</v>
      </c>
      <c r="I216" s="7">
        <v>0</v>
      </c>
      <c r="J216" s="7">
        <v>0</v>
      </c>
      <c r="K216" s="7">
        <v>0</v>
      </c>
      <c r="L216" s="7">
        <v>1666.74</v>
      </c>
      <c r="M216" s="7">
        <v>0</v>
      </c>
      <c r="N216" s="7">
        <v>3605.6</v>
      </c>
    </row>
    <row r="217" spans="1:14">
      <c r="A217" s="6" t="s">
        <v>133</v>
      </c>
      <c r="B217" s="6" t="s">
        <v>134</v>
      </c>
      <c r="C217" s="6" t="s">
        <v>317</v>
      </c>
      <c r="D217" s="6" t="s">
        <v>136</v>
      </c>
      <c r="E217" s="6" t="s">
        <v>135</v>
      </c>
      <c r="F217" s="6" t="s">
        <v>210</v>
      </c>
      <c r="G217" s="7">
        <v>0</v>
      </c>
      <c r="H217" s="7">
        <v>0</v>
      </c>
      <c r="I217" s="7">
        <v>0</v>
      </c>
      <c r="J217" s="7">
        <v>0</v>
      </c>
      <c r="K217" s="7">
        <v>0</v>
      </c>
      <c r="L217" s="7">
        <v>0</v>
      </c>
      <c r="M217" s="7">
        <v>0</v>
      </c>
      <c r="N217" s="7">
        <v>0</v>
      </c>
    </row>
    <row r="218" spans="1:14">
      <c r="A218" s="6" t="s">
        <v>133</v>
      </c>
      <c r="B218" s="6" t="s">
        <v>134</v>
      </c>
      <c r="C218" s="6" t="s">
        <v>318</v>
      </c>
      <c r="D218" s="6" t="s">
        <v>136</v>
      </c>
      <c r="E218" s="6" t="s">
        <v>135</v>
      </c>
      <c r="F218" s="6" t="s">
        <v>210</v>
      </c>
      <c r="G218" s="7">
        <v>368891.47000000003</v>
      </c>
      <c r="H218" s="7">
        <v>9866.39</v>
      </c>
      <c r="I218" s="7">
        <v>-42223.1</v>
      </c>
      <c r="J218" s="7">
        <v>0</v>
      </c>
      <c r="K218" s="7">
        <v>27197.11</v>
      </c>
      <c r="L218" s="7">
        <v>54351.040000000001</v>
      </c>
      <c r="M218" s="7">
        <v>0</v>
      </c>
      <c r="N218" s="7">
        <v>418082.91000000003</v>
      </c>
    </row>
    <row r="219" spans="1:14">
      <c r="A219" s="6" t="s">
        <v>133</v>
      </c>
      <c r="B219" s="6" t="s">
        <v>134</v>
      </c>
      <c r="C219" s="6" t="s">
        <v>319</v>
      </c>
      <c r="D219" s="6" t="s">
        <v>136</v>
      </c>
      <c r="E219" s="6" t="s">
        <v>135</v>
      </c>
      <c r="F219" s="6" t="s">
        <v>210</v>
      </c>
      <c r="G219" s="7">
        <v>125694.1</v>
      </c>
      <c r="H219" s="7">
        <v>4348.0600000000004</v>
      </c>
      <c r="I219" s="7">
        <v>0</v>
      </c>
      <c r="J219" s="7">
        <v>0</v>
      </c>
      <c r="K219" s="7">
        <v>0</v>
      </c>
      <c r="L219" s="7">
        <v>19796.64</v>
      </c>
      <c r="M219" s="7">
        <v>0</v>
      </c>
      <c r="N219" s="7">
        <v>149838.80000000002</v>
      </c>
    </row>
    <row r="220" spans="1:14">
      <c r="A220" s="6" t="s">
        <v>133</v>
      </c>
      <c r="B220" s="6" t="s">
        <v>134</v>
      </c>
      <c r="C220" s="6" t="s">
        <v>320</v>
      </c>
      <c r="D220" s="6" t="s">
        <v>136</v>
      </c>
      <c r="E220" s="6" t="s">
        <v>135</v>
      </c>
      <c r="F220" s="6" t="s">
        <v>210</v>
      </c>
      <c r="G220" s="7">
        <v>512711.83</v>
      </c>
      <c r="H220" s="7">
        <v>9669.41</v>
      </c>
      <c r="I220" s="7">
        <v>-84363.11</v>
      </c>
      <c r="J220" s="7">
        <v>0</v>
      </c>
      <c r="K220" s="7">
        <v>34930.89</v>
      </c>
      <c r="L220" s="7">
        <v>73271.64</v>
      </c>
      <c r="M220" s="7">
        <v>0</v>
      </c>
      <c r="N220" s="7">
        <v>546220.66</v>
      </c>
    </row>
    <row r="221" spans="1:14">
      <c r="A221" s="6" t="s">
        <v>133</v>
      </c>
      <c r="B221" s="6" t="s">
        <v>134</v>
      </c>
      <c r="C221" s="6" t="s">
        <v>321</v>
      </c>
      <c r="D221" s="6" t="s">
        <v>136</v>
      </c>
      <c r="E221" s="6" t="s">
        <v>135</v>
      </c>
      <c r="F221" s="6" t="s">
        <v>210</v>
      </c>
      <c r="G221" s="7">
        <v>220615.33000000002</v>
      </c>
      <c r="H221" s="7">
        <v>9107.7000000000007</v>
      </c>
      <c r="I221" s="7">
        <v>-69041.61</v>
      </c>
      <c r="J221" s="7">
        <v>0</v>
      </c>
      <c r="K221" s="7">
        <v>41906.46</v>
      </c>
      <c r="L221" s="7">
        <v>31270.12</v>
      </c>
      <c r="M221" s="7">
        <v>0</v>
      </c>
      <c r="N221" s="7">
        <v>233858</v>
      </c>
    </row>
    <row r="222" spans="1:14">
      <c r="A222" s="6" t="s">
        <v>133</v>
      </c>
      <c r="B222" s="6" t="s">
        <v>134</v>
      </c>
      <c r="C222" s="6" t="s">
        <v>322</v>
      </c>
      <c r="D222" s="6" t="s">
        <v>136</v>
      </c>
      <c r="E222" s="6" t="s">
        <v>135</v>
      </c>
      <c r="F222" s="6" t="s">
        <v>210</v>
      </c>
      <c r="G222" s="7">
        <v>212759.46</v>
      </c>
      <c r="H222" s="7">
        <v>4684.0200000000004</v>
      </c>
      <c r="I222" s="7">
        <v>0</v>
      </c>
      <c r="J222" s="7">
        <v>0</v>
      </c>
      <c r="K222" s="7">
        <v>0</v>
      </c>
      <c r="L222" s="7">
        <v>30439.360000000001</v>
      </c>
      <c r="M222" s="7">
        <v>0</v>
      </c>
      <c r="N222" s="7">
        <v>247882.84</v>
      </c>
    </row>
    <row r="223" spans="1:14">
      <c r="A223" s="6" t="s">
        <v>133</v>
      </c>
      <c r="B223" s="6" t="s">
        <v>134</v>
      </c>
      <c r="C223" s="6" t="s">
        <v>323</v>
      </c>
      <c r="D223" s="6" t="s">
        <v>136</v>
      </c>
      <c r="E223" s="6" t="s">
        <v>135</v>
      </c>
      <c r="F223" s="6" t="s">
        <v>210</v>
      </c>
      <c r="G223" s="7">
        <v>247753.60000000001</v>
      </c>
      <c r="H223" s="7">
        <v>13562.36</v>
      </c>
      <c r="I223" s="7">
        <v>0</v>
      </c>
      <c r="J223" s="7">
        <v>0</v>
      </c>
      <c r="K223" s="7">
        <v>0</v>
      </c>
      <c r="L223" s="7">
        <v>39371.56</v>
      </c>
      <c r="M223" s="7">
        <v>0</v>
      </c>
      <c r="N223" s="7">
        <v>300687.52</v>
      </c>
    </row>
    <row r="224" spans="1:14">
      <c r="A224" s="6" t="s">
        <v>133</v>
      </c>
      <c r="B224" s="6" t="s">
        <v>134</v>
      </c>
      <c r="C224" s="6" t="s">
        <v>324</v>
      </c>
      <c r="D224" s="6" t="s">
        <v>136</v>
      </c>
      <c r="E224" s="6" t="s">
        <v>135</v>
      </c>
      <c r="F224" s="6" t="s">
        <v>210</v>
      </c>
      <c r="G224" s="7">
        <v>156026.82</v>
      </c>
      <c r="H224" s="7">
        <v>3163.71</v>
      </c>
      <c r="I224" s="7">
        <v>0</v>
      </c>
      <c r="J224" s="7">
        <v>0</v>
      </c>
      <c r="K224" s="7">
        <v>0</v>
      </c>
      <c r="L224" s="7">
        <v>24365.45</v>
      </c>
      <c r="M224" s="7">
        <v>0</v>
      </c>
      <c r="N224" s="7">
        <v>183555.98</v>
      </c>
    </row>
    <row r="225" spans="1:14">
      <c r="A225" s="6" t="s">
        <v>133</v>
      </c>
      <c r="B225" s="6" t="s">
        <v>134</v>
      </c>
      <c r="C225" s="6" t="s">
        <v>325</v>
      </c>
      <c r="D225" s="6" t="s">
        <v>136</v>
      </c>
      <c r="E225" s="6" t="s">
        <v>135</v>
      </c>
      <c r="F225" s="6" t="s">
        <v>210</v>
      </c>
      <c r="G225" s="7">
        <v>241953.35</v>
      </c>
      <c r="H225" s="7">
        <v>7686.4400000000005</v>
      </c>
      <c r="I225" s="7">
        <v>0</v>
      </c>
      <c r="J225" s="7">
        <v>0</v>
      </c>
      <c r="K225" s="7">
        <v>0</v>
      </c>
      <c r="L225" s="7">
        <v>33936.81</v>
      </c>
      <c r="M225" s="7">
        <v>0</v>
      </c>
      <c r="N225" s="7">
        <v>283576.60000000003</v>
      </c>
    </row>
    <row r="226" spans="1:14">
      <c r="A226" s="6" t="s">
        <v>133</v>
      </c>
      <c r="B226" s="6" t="s">
        <v>134</v>
      </c>
      <c r="C226" s="6" t="s">
        <v>326</v>
      </c>
      <c r="D226" s="6" t="s">
        <v>136</v>
      </c>
      <c r="E226" s="6" t="s">
        <v>135</v>
      </c>
      <c r="F226" s="6" t="s">
        <v>210</v>
      </c>
      <c r="G226" s="7">
        <v>6780.3600000000006</v>
      </c>
      <c r="H226" s="7">
        <v>45.06</v>
      </c>
      <c r="I226" s="7">
        <v>0</v>
      </c>
      <c r="J226" s="7">
        <v>0</v>
      </c>
      <c r="K226" s="7">
        <v>0</v>
      </c>
      <c r="L226" s="7">
        <v>1054.58</v>
      </c>
      <c r="M226" s="7">
        <v>0</v>
      </c>
      <c r="N226" s="7">
        <v>7880</v>
      </c>
    </row>
    <row r="227" spans="1:14">
      <c r="A227" s="6" t="s">
        <v>133</v>
      </c>
      <c r="B227" s="6" t="s">
        <v>134</v>
      </c>
      <c r="C227" s="6" t="s">
        <v>327</v>
      </c>
      <c r="D227" s="6" t="s">
        <v>136</v>
      </c>
      <c r="E227" s="6" t="s">
        <v>135</v>
      </c>
      <c r="F227" s="6" t="s">
        <v>210</v>
      </c>
      <c r="G227" s="7">
        <v>350409.83</v>
      </c>
      <c r="H227" s="7">
        <v>26396.75</v>
      </c>
      <c r="I227" s="7">
        <v>-11201.58</v>
      </c>
      <c r="J227" s="7">
        <v>0</v>
      </c>
      <c r="K227" s="7">
        <v>0</v>
      </c>
      <c r="L227" s="7">
        <v>13582.06</v>
      </c>
      <c r="M227" s="7">
        <v>0</v>
      </c>
      <c r="N227" s="7">
        <v>379187.06</v>
      </c>
    </row>
    <row r="228" spans="1:14">
      <c r="A228" s="6" t="s">
        <v>133</v>
      </c>
      <c r="B228" s="6" t="s">
        <v>134</v>
      </c>
      <c r="C228" s="6" t="s">
        <v>328</v>
      </c>
      <c r="D228" s="6" t="s">
        <v>136</v>
      </c>
      <c r="E228" s="6" t="s">
        <v>135</v>
      </c>
      <c r="F228" s="6" t="s">
        <v>210</v>
      </c>
      <c r="G228" s="7">
        <v>303786.06</v>
      </c>
      <c r="H228" s="7">
        <v>25942.74</v>
      </c>
      <c r="I228" s="7">
        <v>0</v>
      </c>
      <c r="J228" s="7">
        <v>0</v>
      </c>
      <c r="K228" s="7">
        <v>0</v>
      </c>
      <c r="L228" s="7">
        <v>11908.710000000001</v>
      </c>
      <c r="M228" s="7">
        <v>0</v>
      </c>
      <c r="N228" s="7">
        <v>341637.51</v>
      </c>
    </row>
    <row r="229" spans="1:14">
      <c r="A229" s="6" t="s">
        <v>133</v>
      </c>
      <c r="B229" s="6" t="s">
        <v>134</v>
      </c>
      <c r="C229" s="6" t="s">
        <v>329</v>
      </c>
      <c r="D229" s="6" t="s">
        <v>136</v>
      </c>
      <c r="E229" s="6" t="s">
        <v>135</v>
      </c>
      <c r="F229" s="6" t="s">
        <v>210</v>
      </c>
      <c r="G229" s="7">
        <v>425233.94</v>
      </c>
      <c r="H229" s="7">
        <v>29297.3</v>
      </c>
      <c r="I229" s="7">
        <v>0</v>
      </c>
      <c r="J229" s="7">
        <v>0</v>
      </c>
      <c r="K229" s="7">
        <v>0</v>
      </c>
      <c r="L229" s="7">
        <v>16580.260000000002</v>
      </c>
      <c r="M229" s="7">
        <v>0</v>
      </c>
      <c r="N229" s="7">
        <v>471111.5</v>
      </c>
    </row>
    <row r="230" spans="1:14">
      <c r="A230" s="6" t="s">
        <v>133</v>
      </c>
      <c r="B230" s="6" t="s">
        <v>134</v>
      </c>
      <c r="C230" s="6" t="s">
        <v>330</v>
      </c>
      <c r="D230" s="6" t="s">
        <v>136</v>
      </c>
      <c r="E230" s="6" t="s">
        <v>135</v>
      </c>
      <c r="F230" s="6" t="s">
        <v>210</v>
      </c>
      <c r="G230" s="7">
        <v>64635.91</v>
      </c>
      <c r="H230" s="7">
        <v>6174.4800000000005</v>
      </c>
      <c r="I230" s="7">
        <v>0</v>
      </c>
      <c r="J230" s="7">
        <v>0</v>
      </c>
      <c r="K230" s="7">
        <v>0</v>
      </c>
      <c r="L230" s="7">
        <v>2542.11</v>
      </c>
      <c r="M230" s="7">
        <v>0</v>
      </c>
      <c r="N230" s="7">
        <v>73352.5</v>
      </c>
    </row>
    <row r="231" spans="1:14">
      <c r="A231" s="6" t="s">
        <v>133</v>
      </c>
      <c r="B231" s="6" t="s">
        <v>134</v>
      </c>
      <c r="C231" s="6" t="s">
        <v>331</v>
      </c>
      <c r="D231" s="6" t="s">
        <v>136</v>
      </c>
      <c r="E231" s="6" t="s">
        <v>135</v>
      </c>
      <c r="F231" s="6" t="s">
        <v>210</v>
      </c>
      <c r="G231" s="7">
        <v>375217.42</v>
      </c>
      <c r="H231" s="7">
        <v>33891.72</v>
      </c>
      <c r="I231" s="7">
        <v>0</v>
      </c>
      <c r="J231" s="7">
        <v>0</v>
      </c>
      <c r="K231" s="7">
        <v>0</v>
      </c>
      <c r="L231" s="7">
        <v>14732.380000000001</v>
      </c>
      <c r="M231" s="7">
        <v>0</v>
      </c>
      <c r="N231" s="7">
        <v>423841.52</v>
      </c>
    </row>
    <row r="232" spans="1:14">
      <c r="A232" s="6" t="s">
        <v>133</v>
      </c>
      <c r="B232" s="6" t="s">
        <v>134</v>
      </c>
      <c r="C232" s="6" t="s">
        <v>332</v>
      </c>
      <c r="D232" s="6" t="s">
        <v>136</v>
      </c>
      <c r="E232" s="6" t="s">
        <v>135</v>
      </c>
      <c r="F232" s="6" t="s">
        <v>210</v>
      </c>
      <c r="G232" s="7">
        <v>5693.28</v>
      </c>
      <c r="H232" s="7">
        <v>491.64</v>
      </c>
      <c r="I232" s="7">
        <v>0</v>
      </c>
      <c r="J232" s="7">
        <v>0</v>
      </c>
      <c r="K232" s="7">
        <v>0</v>
      </c>
      <c r="L232" s="7">
        <v>223.25</v>
      </c>
      <c r="M232" s="7">
        <v>0</v>
      </c>
      <c r="N232" s="7">
        <v>6408.17</v>
      </c>
    </row>
    <row r="233" spans="1:14">
      <c r="A233" s="6" t="s">
        <v>133</v>
      </c>
      <c r="B233" s="6" t="s">
        <v>134</v>
      </c>
      <c r="C233" s="6" t="s">
        <v>333</v>
      </c>
      <c r="D233" s="6" t="s">
        <v>136</v>
      </c>
      <c r="E233" s="6" t="s">
        <v>135</v>
      </c>
      <c r="F233" s="6" t="s">
        <v>210</v>
      </c>
      <c r="G233" s="7">
        <v>234763.08000000002</v>
      </c>
      <c r="H233" s="7">
        <v>22179.99</v>
      </c>
      <c r="I233" s="7">
        <v>-567.20000000000005</v>
      </c>
      <c r="J233" s="7">
        <v>0</v>
      </c>
      <c r="K233" s="7">
        <v>0</v>
      </c>
      <c r="L233" s="7">
        <v>9206.630000000001</v>
      </c>
      <c r="M233" s="7">
        <v>0</v>
      </c>
      <c r="N233" s="7">
        <v>265582.5</v>
      </c>
    </row>
    <row r="234" spans="1:14">
      <c r="A234" s="6" t="s">
        <v>133</v>
      </c>
      <c r="B234" s="6" t="s">
        <v>134</v>
      </c>
      <c r="C234" s="6" t="s">
        <v>334</v>
      </c>
      <c r="D234" s="6" t="s">
        <v>136</v>
      </c>
      <c r="E234" s="6" t="s">
        <v>135</v>
      </c>
      <c r="F234" s="6" t="s">
        <v>210</v>
      </c>
      <c r="G234" s="7">
        <v>0</v>
      </c>
      <c r="H234" s="7">
        <v>0</v>
      </c>
      <c r="I234" s="7">
        <v>0</v>
      </c>
      <c r="J234" s="7">
        <v>0</v>
      </c>
      <c r="K234" s="7">
        <v>0</v>
      </c>
      <c r="L234" s="7">
        <v>0</v>
      </c>
      <c r="M234" s="7">
        <v>0</v>
      </c>
      <c r="N234" s="7">
        <v>0</v>
      </c>
    </row>
    <row r="235" spans="1:14">
      <c r="A235" s="6" t="s">
        <v>133</v>
      </c>
      <c r="B235" s="6" t="s">
        <v>134</v>
      </c>
      <c r="C235" s="6" t="s">
        <v>335</v>
      </c>
      <c r="D235" s="6" t="s">
        <v>136</v>
      </c>
      <c r="E235" s="6" t="s">
        <v>135</v>
      </c>
      <c r="F235" s="6" t="s">
        <v>210</v>
      </c>
      <c r="G235" s="7">
        <v>7748.84</v>
      </c>
      <c r="H235" s="7">
        <v>1095.42</v>
      </c>
      <c r="I235" s="7">
        <v>0</v>
      </c>
      <c r="J235" s="7">
        <v>0</v>
      </c>
      <c r="K235" s="7">
        <v>0</v>
      </c>
      <c r="L235" s="7">
        <v>-1662.32</v>
      </c>
      <c r="M235" s="7">
        <v>0</v>
      </c>
      <c r="N235" s="7">
        <v>7181.9400000000005</v>
      </c>
    </row>
    <row r="236" spans="1:14">
      <c r="A236" s="6" t="s">
        <v>133</v>
      </c>
      <c r="B236" s="6" t="s">
        <v>134</v>
      </c>
      <c r="C236" s="6" t="s">
        <v>336</v>
      </c>
      <c r="D236" s="6" t="s">
        <v>136</v>
      </c>
      <c r="E236" s="6" t="s">
        <v>135</v>
      </c>
      <c r="F236" s="6" t="s">
        <v>210</v>
      </c>
      <c r="G236" s="7">
        <v>7495.49</v>
      </c>
      <c r="H236" s="7">
        <v>189.72</v>
      </c>
      <c r="I236" s="7">
        <v>0</v>
      </c>
      <c r="J236" s="7">
        <v>0</v>
      </c>
      <c r="K236" s="7">
        <v>0</v>
      </c>
      <c r="L236" s="7">
        <v>-1548.57</v>
      </c>
      <c r="M236" s="7">
        <v>0</v>
      </c>
      <c r="N236" s="7">
        <v>6136.64</v>
      </c>
    </row>
    <row r="237" spans="1:14">
      <c r="A237" s="6" t="s">
        <v>133</v>
      </c>
      <c r="B237" s="6" t="s">
        <v>134</v>
      </c>
      <c r="C237" s="6" t="s">
        <v>337</v>
      </c>
      <c r="D237" s="6" t="s">
        <v>136</v>
      </c>
      <c r="E237" s="6" t="s">
        <v>135</v>
      </c>
      <c r="F237" s="6" t="s">
        <v>210</v>
      </c>
      <c r="G237" s="7">
        <v>2362.79</v>
      </c>
      <c r="H237" s="7">
        <v>109.68</v>
      </c>
      <c r="I237" s="7">
        <v>0</v>
      </c>
      <c r="J237" s="7">
        <v>0</v>
      </c>
      <c r="K237" s="7">
        <v>0</v>
      </c>
      <c r="L237" s="7">
        <v>-490.3</v>
      </c>
      <c r="M237" s="7">
        <v>0</v>
      </c>
      <c r="N237" s="7">
        <v>1982.17</v>
      </c>
    </row>
    <row r="238" spans="1:14">
      <c r="A238" s="6" t="s">
        <v>133</v>
      </c>
      <c r="B238" s="6" t="s">
        <v>134</v>
      </c>
      <c r="C238" s="6" t="s">
        <v>338</v>
      </c>
      <c r="D238" s="6" t="s">
        <v>136</v>
      </c>
      <c r="E238" s="6" t="s">
        <v>135</v>
      </c>
      <c r="F238" s="6" t="s">
        <v>210</v>
      </c>
      <c r="G238" s="7">
        <v>12221.51</v>
      </c>
      <c r="H238" s="7">
        <v>318</v>
      </c>
      <c r="I238" s="7">
        <v>0</v>
      </c>
      <c r="J238" s="7">
        <v>0</v>
      </c>
      <c r="K238" s="7">
        <v>0</v>
      </c>
      <c r="L238" s="7">
        <v>-2525.5500000000002</v>
      </c>
      <c r="M238" s="7">
        <v>0</v>
      </c>
      <c r="N238" s="7">
        <v>10013.960000000001</v>
      </c>
    </row>
    <row r="239" spans="1:14">
      <c r="A239" s="6" t="s">
        <v>133</v>
      </c>
      <c r="B239" s="6" t="s">
        <v>134</v>
      </c>
      <c r="C239" s="6" t="s">
        <v>339</v>
      </c>
      <c r="D239" s="6" t="s">
        <v>136</v>
      </c>
      <c r="E239" s="6" t="s">
        <v>135</v>
      </c>
      <c r="F239" s="6" t="s">
        <v>210</v>
      </c>
      <c r="G239" s="7">
        <v>17393.79</v>
      </c>
      <c r="H239" s="7">
        <v>1544.7</v>
      </c>
      <c r="I239" s="7">
        <v>0</v>
      </c>
      <c r="J239" s="7">
        <v>0</v>
      </c>
      <c r="K239" s="7">
        <v>0</v>
      </c>
      <c r="L239" s="7">
        <v>-3668.9700000000003</v>
      </c>
      <c r="M239" s="7">
        <v>0</v>
      </c>
      <c r="N239" s="7">
        <v>15269.52</v>
      </c>
    </row>
    <row r="240" spans="1:14">
      <c r="A240" s="6" t="s">
        <v>133</v>
      </c>
      <c r="B240" s="6" t="s">
        <v>134</v>
      </c>
      <c r="C240" s="6" t="s">
        <v>340</v>
      </c>
      <c r="D240" s="6" t="s">
        <v>136</v>
      </c>
      <c r="E240" s="6" t="s">
        <v>135</v>
      </c>
      <c r="F240" s="6" t="s">
        <v>210</v>
      </c>
      <c r="G240" s="7">
        <v>260.77</v>
      </c>
      <c r="H240" s="7">
        <v>51.300000000000004</v>
      </c>
      <c r="I240" s="7">
        <v>0</v>
      </c>
      <c r="J240" s="7">
        <v>0</v>
      </c>
      <c r="K240" s="7">
        <v>0</v>
      </c>
      <c r="L240" s="7">
        <v>-56.93</v>
      </c>
      <c r="M240" s="7">
        <v>0</v>
      </c>
      <c r="N240" s="7">
        <v>255.14000000000001</v>
      </c>
    </row>
    <row r="241" spans="1:14">
      <c r="A241" s="6" t="s">
        <v>133</v>
      </c>
      <c r="B241" s="6" t="s">
        <v>134</v>
      </c>
      <c r="C241" s="6" t="s">
        <v>341</v>
      </c>
      <c r="D241" s="6" t="s">
        <v>136</v>
      </c>
      <c r="E241" s="6" t="s">
        <v>135</v>
      </c>
      <c r="F241" s="6" t="s">
        <v>210</v>
      </c>
      <c r="G241" s="7">
        <v>0</v>
      </c>
      <c r="H241" s="7">
        <v>0</v>
      </c>
      <c r="I241" s="7">
        <v>0</v>
      </c>
      <c r="J241" s="7">
        <v>0</v>
      </c>
      <c r="K241" s="7">
        <v>0</v>
      </c>
      <c r="L241" s="7">
        <v>0</v>
      </c>
      <c r="M241" s="7">
        <v>0</v>
      </c>
      <c r="N241" s="7">
        <v>0</v>
      </c>
    </row>
    <row r="242" spans="1:14">
      <c r="A242" s="6" t="s">
        <v>133</v>
      </c>
      <c r="B242" s="6" t="s">
        <v>134</v>
      </c>
      <c r="C242" s="6" t="s">
        <v>342</v>
      </c>
      <c r="D242" s="6" t="s">
        <v>136</v>
      </c>
      <c r="E242" s="6" t="s">
        <v>135</v>
      </c>
      <c r="F242" s="6" t="s">
        <v>210</v>
      </c>
      <c r="G242" s="7">
        <v>897.76</v>
      </c>
      <c r="H242" s="7">
        <v>55.620000000000005</v>
      </c>
      <c r="I242" s="7">
        <v>0</v>
      </c>
      <c r="J242" s="7">
        <v>0</v>
      </c>
      <c r="K242" s="7">
        <v>0</v>
      </c>
      <c r="L242" s="7">
        <v>-187.72</v>
      </c>
      <c r="M242" s="7">
        <v>0</v>
      </c>
      <c r="N242" s="7">
        <v>765.66</v>
      </c>
    </row>
    <row r="243" spans="1:14">
      <c r="A243" s="6" t="s">
        <v>133</v>
      </c>
      <c r="B243" s="6" t="s">
        <v>134</v>
      </c>
      <c r="C243" s="6" t="s">
        <v>343</v>
      </c>
      <c r="D243" s="6" t="s">
        <v>136</v>
      </c>
      <c r="E243" s="6" t="s">
        <v>135</v>
      </c>
      <c r="F243" s="6" t="s">
        <v>210</v>
      </c>
      <c r="G243" s="7">
        <v>0</v>
      </c>
      <c r="H243" s="7">
        <v>0</v>
      </c>
      <c r="I243" s="7">
        <v>0</v>
      </c>
      <c r="J243" s="7">
        <v>0</v>
      </c>
      <c r="K243" s="7">
        <v>0</v>
      </c>
      <c r="L243" s="7">
        <v>0</v>
      </c>
      <c r="M243" s="7">
        <v>0</v>
      </c>
      <c r="N243" s="7">
        <v>0</v>
      </c>
    </row>
    <row r="244" spans="1:14">
      <c r="A244" s="6" t="s">
        <v>133</v>
      </c>
      <c r="B244" s="6" t="s">
        <v>134</v>
      </c>
      <c r="C244" s="6" t="s">
        <v>344</v>
      </c>
      <c r="D244" s="6" t="s">
        <v>136</v>
      </c>
      <c r="E244" s="6" t="s">
        <v>135</v>
      </c>
      <c r="F244" s="6" t="s">
        <v>210</v>
      </c>
      <c r="G244" s="7">
        <v>0</v>
      </c>
      <c r="H244" s="7">
        <v>0</v>
      </c>
      <c r="I244" s="7">
        <v>0</v>
      </c>
      <c r="J244" s="7">
        <v>0</v>
      </c>
      <c r="K244" s="7">
        <v>0</v>
      </c>
      <c r="L244" s="7">
        <v>0</v>
      </c>
      <c r="M244" s="7">
        <v>0</v>
      </c>
      <c r="N244" s="7">
        <v>0</v>
      </c>
    </row>
    <row r="245" spans="1:14">
      <c r="A245" s="6" t="s">
        <v>133</v>
      </c>
      <c r="B245" s="6" t="s">
        <v>134</v>
      </c>
      <c r="C245" s="6" t="s">
        <v>345</v>
      </c>
      <c r="D245" s="6" t="s">
        <v>136</v>
      </c>
      <c r="E245" s="6" t="s">
        <v>135</v>
      </c>
      <c r="F245" s="6" t="s">
        <v>210</v>
      </c>
      <c r="G245" s="7">
        <v>0</v>
      </c>
      <c r="H245" s="7">
        <v>0</v>
      </c>
      <c r="I245" s="7">
        <v>0</v>
      </c>
      <c r="J245" s="7">
        <v>0</v>
      </c>
      <c r="K245" s="7">
        <v>0</v>
      </c>
      <c r="L245" s="7">
        <v>8236.02</v>
      </c>
      <c r="M245" s="7">
        <v>0</v>
      </c>
      <c r="N245" s="7">
        <v>8236.02</v>
      </c>
    </row>
    <row r="246" spans="1:14">
      <c r="A246" s="6" t="s">
        <v>133</v>
      </c>
      <c r="B246" s="6" t="s">
        <v>134</v>
      </c>
      <c r="C246" s="6" t="s">
        <v>346</v>
      </c>
      <c r="D246" s="6" t="s">
        <v>136</v>
      </c>
      <c r="E246" s="6" t="s">
        <v>135</v>
      </c>
      <c r="F246" s="6" t="s">
        <v>210</v>
      </c>
      <c r="G246" s="7">
        <v>0</v>
      </c>
      <c r="H246" s="7">
        <v>0</v>
      </c>
      <c r="I246" s="7">
        <v>0</v>
      </c>
      <c r="J246" s="7">
        <v>0</v>
      </c>
      <c r="K246" s="7">
        <v>0</v>
      </c>
      <c r="L246" s="7">
        <v>25653.170000000002</v>
      </c>
      <c r="M246" s="7">
        <v>0</v>
      </c>
      <c r="N246" s="7">
        <v>25653.170000000002</v>
      </c>
    </row>
    <row r="247" spans="1:14">
      <c r="A247" s="6" t="s">
        <v>133</v>
      </c>
      <c r="B247" s="6" t="s">
        <v>134</v>
      </c>
      <c r="C247" s="6" t="s">
        <v>347</v>
      </c>
      <c r="D247" s="6" t="s">
        <v>136</v>
      </c>
      <c r="E247" s="6" t="s">
        <v>135</v>
      </c>
      <c r="F247" s="6" t="s">
        <v>210</v>
      </c>
      <c r="G247" s="7">
        <v>0</v>
      </c>
      <c r="H247" s="7">
        <v>0</v>
      </c>
      <c r="I247" s="7">
        <v>0</v>
      </c>
      <c r="J247" s="7">
        <v>0</v>
      </c>
      <c r="K247" s="7">
        <v>0</v>
      </c>
      <c r="L247" s="7">
        <v>2137.3200000000002</v>
      </c>
      <c r="M247" s="7">
        <v>0</v>
      </c>
      <c r="N247" s="7">
        <v>2137.3200000000002</v>
      </c>
    </row>
    <row r="248" spans="1:14">
      <c r="A248" s="6" t="s">
        <v>133</v>
      </c>
      <c r="B248" s="6" t="s">
        <v>134</v>
      </c>
      <c r="C248" s="6" t="s">
        <v>348</v>
      </c>
      <c r="D248" s="6" t="s">
        <v>136</v>
      </c>
      <c r="E248" s="6" t="s">
        <v>135</v>
      </c>
      <c r="F248" s="6" t="s">
        <v>210</v>
      </c>
      <c r="G248" s="7">
        <v>0</v>
      </c>
      <c r="H248" s="7">
        <v>0</v>
      </c>
      <c r="I248" s="7">
        <v>0</v>
      </c>
      <c r="J248" s="7">
        <v>0</v>
      </c>
      <c r="K248" s="7">
        <v>0</v>
      </c>
      <c r="L248" s="7">
        <v>2405304.48</v>
      </c>
      <c r="M248" s="7">
        <v>0</v>
      </c>
      <c r="N248" s="7">
        <v>2405304.48</v>
      </c>
    </row>
    <row r="249" spans="1:14">
      <c r="A249" s="6" t="s">
        <v>133</v>
      </c>
      <c r="B249" s="6" t="s">
        <v>134</v>
      </c>
      <c r="C249" s="6" t="s">
        <v>349</v>
      </c>
      <c r="D249" s="6" t="s">
        <v>136</v>
      </c>
      <c r="E249" s="6" t="s">
        <v>135</v>
      </c>
      <c r="F249" s="6" t="s">
        <v>210</v>
      </c>
      <c r="G249" s="7">
        <v>0</v>
      </c>
      <c r="H249" s="7">
        <v>0</v>
      </c>
      <c r="I249" s="7">
        <v>0</v>
      </c>
      <c r="J249" s="7">
        <v>0</v>
      </c>
      <c r="K249" s="7">
        <v>0</v>
      </c>
      <c r="L249" s="7">
        <v>624720.56000000006</v>
      </c>
      <c r="M249" s="7">
        <v>0</v>
      </c>
      <c r="N249" s="7">
        <v>624720.56000000006</v>
      </c>
    </row>
    <row r="250" spans="1:14">
      <c r="A250" s="6" t="s">
        <v>133</v>
      </c>
      <c r="B250" s="6" t="s">
        <v>134</v>
      </c>
      <c r="C250" s="6" t="s">
        <v>350</v>
      </c>
      <c r="D250" s="6" t="s">
        <v>136</v>
      </c>
      <c r="E250" s="6" t="s">
        <v>135</v>
      </c>
      <c r="F250" s="6" t="s">
        <v>210</v>
      </c>
      <c r="G250" s="7">
        <v>0</v>
      </c>
      <c r="H250" s="7">
        <v>0</v>
      </c>
      <c r="I250" s="7">
        <v>0</v>
      </c>
      <c r="J250" s="7">
        <v>0</v>
      </c>
      <c r="K250" s="7">
        <v>0</v>
      </c>
      <c r="L250" s="7">
        <v>18448.64</v>
      </c>
      <c r="M250" s="7">
        <v>0</v>
      </c>
      <c r="N250" s="7">
        <v>18448.64</v>
      </c>
    </row>
    <row r="251" spans="1:14">
      <c r="A251" s="6" t="s">
        <v>133</v>
      </c>
      <c r="B251" s="6" t="s">
        <v>134</v>
      </c>
      <c r="C251" s="6" t="s">
        <v>351</v>
      </c>
      <c r="D251" s="6" t="s">
        <v>136</v>
      </c>
      <c r="E251" s="6" t="s">
        <v>135</v>
      </c>
      <c r="F251" s="6" t="s">
        <v>210</v>
      </c>
      <c r="G251" s="7">
        <v>0</v>
      </c>
      <c r="H251" s="7">
        <v>0</v>
      </c>
      <c r="I251" s="7">
        <v>0</v>
      </c>
      <c r="J251" s="7">
        <v>0</v>
      </c>
      <c r="K251" s="7">
        <v>0</v>
      </c>
      <c r="L251" s="7">
        <v>23948.510000000002</v>
      </c>
      <c r="M251" s="7">
        <v>0</v>
      </c>
      <c r="N251" s="7">
        <v>23948.510000000002</v>
      </c>
    </row>
    <row r="252" spans="1:14">
      <c r="A252" s="6" t="s">
        <v>133</v>
      </c>
      <c r="B252" s="6" t="s">
        <v>134</v>
      </c>
      <c r="C252" s="6" t="s">
        <v>352</v>
      </c>
      <c r="D252" s="6" t="s">
        <v>136</v>
      </c>
      <c r="E252" s="6" t="s">
        <v>135</v>
      </c>
      <c r="F252" s="6" t="s">
        <v>210</v>
      </c>
      <c r="G252" s="7">
        <v>0</v>
      </c>
      <c r="H252" s="7">
        <v>0</v>
      </c>
      <c r="I252" s="7">
        <v>0</v>
      </c>
      <c r="J252" s="7">
        <v>0</v>
      </c>
      <c r="K252" s="7">
        <v>0</v>
      </c>
      <c r="L252" s="7">
        <v>8438.42</v>
      </c>
      <c r="M252" s="7">
        <v>0</v>
      </c>
      <c r="N252" s="7">
        <v>8438.42</v>
      </c>
    </row>
    <row r="253" spans="1:14">
      <c r="A253" s="6" t="s">
        <v>133</v>
      </c>
      <c r="B253" s="6" t="s">
        <v>134</v>
      </c>
      <c r="C253" s="6" t="s">
        <v>353</v>
      </c>
      <c r="D253" s="6" t="s">
        <v>136</v>
      </c>
      <c r="E253" s="6" t="s">
        <v>135</v>
      </c>
      <c r="F253" s="6" t="s">
        <v>210</v>
      </c>
      <c r="G253" s="7">
        <v>0</v>
      </c>
      <c r="H253" s="7">
        <v>0</v>
      </c>
      <c r="I253" s="7">
        <v>0</v>
      </c>
      <c r="J253" s="7">
        <v>0</v>
      </c>
      <c r="K253" s="7">
        <v>0</v>
      </c>
      <c r="L253" s="7">
        <v>6851.43</v>
      </c>
      <c r="M253" s="7">
        <v>0</v>
      </c>
      <c r="N253" s="7">
        <v>6851.43</v>
      </c>
    </row>
    <row r="254" spans="1:14">
      <c r="A254" s="6" t="s">
        <v>133</v>
      </c>
      <c r="B254" s="6" t="s">
        <v>134</v>
      </c>
      <c r="C254" s="6" t="s">
        <v>354</v>
      </c>
      <c r="D254" s="6" t="s">
        <v>136</v>
      </c>
      <c r="E254" s="6" t="s">
        <v>135</v>
      </c>
      <c r="F254" s="6" t="s">
        <v>210</v>
      </c>
      <c r="G254" s="7">
        <v>0</v>
      </c>
      <c r="H254" s="7">
        <v>0</v>
      </c>
      <c r="I254" s="7">
        <v>0</v>
      </c>
      <c r="J254" s="7">
        <v>0</v>
      </c>
      <c r="K254" s="7">
        <v>0</v>
      </c>
      <c r="L254" s="7">
        <v>34391.279999999999</v>
      </c>
      <c r="M254" s="7">
        <v>0</v>
      </c>
      <c r="N254" s="7">
        <v>34391.279999999999</v>
      </c>
    </row>
    <row r="255" spans="1:14">
      <c r="A255" s="6" t="s">
        <v>133</v>
      </c>
      <c r="B255" s="6" t="s">
        <v>134</v>
      </c>
      <c r="C255" s="6" t="s">
        <v>355</v>
      </c>
      <c r="D255" s="6" t="s">
        <v>136</v>
      </c>
      <c r="E255" s="6" t="s">
        <v>135</v>
      </c>
      <c r="F255" s="6" t="s">
        <v>210</v>
      </c>
      <c r="G255" s="7">
        <v>0</v>
      </c>
      <c r="H255" s="7">
        <v>0</v>
      </c>
      <c r="I255" s="7">
        <v>0</v>
      </c>
      <c r="J255" s="7">
        <v>0</v>
      </c>
      <c r="K255" s="7">
        <v>0</v>
      </c>
      <c r="L255" s="7">
        <v>277.53000000000003</v>
      </c>
      <c r="M255" s="7">
        <v>0</v>
      </c>
      <c r="N255" s="7">
        <v>277.53000000000003</v>
      </c>
    </row>
    <row r="256" spans="1:14">
      <c r="A256" s="6" t="s">
        <v>133</v>
      </c>
      <c r="B256" s="6" t="s">
        <v>134</v>
      </c>
      <c r="C256" s="6" t="s">
        <v>356</v>
      </c>
      <c r="D256" s="6" t="s">
        <v>136</v>
      </c>
      <c r="E256" s="6" t="s">
        <v>135</v>
      </c>
      <c r="F256" s="6" t="s">
        <v>210</v>
      </c>
      <c r="G256" s="7">
        <v>0</v>
      </c>
      <c r="H256" s="7">
        <v>0</v>
      </c>
      <c r="I256" s="7">
        <v>0</v>
      </c>
      <c r="J256" s="7">
        <v>0</v>
      </c>
      <c r="K256" s="7">
        <v>0</v>
      </c>
      <c r="L256" s="7">
        <v>22887607.550000001</v>
      </c>
      <c r="M256" s="7">
        <v>0</v>
      </c>
      <c r="N256" s="7">
        <v>22887607.550000001</v>
      </c>
    </row>
    <row r="257" spans="1:14">
      <c r="A257" s="6" t="s">
        <v>133</v>
      </c>
      <c r="B257" s="6" t="s">
        <v>134</v>
      </c>
      <c r="C257" s="6" t="s">
        <v>357</v>
      </c>
      <c r="D257" s="6" t="s">
        <v>136</v>
      </c>
      <c r="E257" s="6" t="s">
        <v>135</v>
      </c>
      <c r="F257" s="6" t="s">
        <v>210</v>
      </c>
      <c r="G257" s="7">
        <v>0</v>
      </c>
      <c r="H257" s="7">
        <v>0</v>
      </c>
      <c r="I257" s="7">
        <v>0</v>
      </c>
      <c r="J257" s="7">
        <v>0</v>
      </c>
      <c r="K257" s="7">
        <v>0</v>
      </c>
      <c r="L257" s="7">
        <v>176496.64000000001</v>
      </c>
      <c r="M257" s="7">
        <v>0</v>
      </c>
      <c r="N257" s="7">
        <v>176496.64000000001</v>
      </c>
    </row>
    <row r="258" spans="1:14">
      <c r="A258" s="6" t="s">
        <v>133</v>
      </c>
      <c r="B258" s="6" t="s">
        <v>134</v>
      </c>
      <c r="C258" s="6" t="s">
        <v>358</v>
      </c>
      <c r="D258" s="6" t="s">
        <v>136</v>
      </c>
      <c r="E258" s="6" t="s">
        <v>135</v>
      </c>
      <c r="F258" s="6" t="s">
        <v>210</v>
      </c>
      <c r="G258" s="7">
        <v>0</v>
      </c>
      <c r="H258" s="7">
        <v>0</v>
      </c>
      <c r="I258" s="7">
        <v>0</v>
      </c>
      <c r="J258" s="7">
        <v>0</v>
      </c>
      <c r="K258" s="7">
        <v>0</v>
      </c>
      <c r="L258" s="7">
        <v>245651.26</v>
      </c>
      <c r="M258" s="7">
        <v>0</v>
      </c>
      <c r="N258" s="7">
        <v>245651.26</v>
      </c>
    </row>
    <row r="259" spans="1:14">
      <c r="A259" s="6" t="s">
        <v>133</v>
      </c>
      <c r="B259" s="6" t="s">
        <v>134</v>
      </c>
      <c r="C259" s="6" t="s">
        <v>359</v>
      </c>
      <c r="D259" s="6" t="s">
        <v>136</v>
      </c>
      <c r="E259" s="6" t="s">
        <v>135</v>
      </c>
      <c r="F259" s="6" t="s">
        <v>210</v>
      </c>
      <c r="G259" s="7">
        <v>0</v>
      </c>
      <c r="H259" s="7">
        <v>0</v>
      </c>
      <c r="I259" s="7">
        <v>0</v>
      </c>
      <c r="J259" s="7">
        <v>0</v>
      </c>
      <c r="K259" s="7">
        <v>0</v>
      </c>
      <c r="L259" s="7">
        <v>7479771</v>
      </c>
      <c r="M259" s="7">
        <v>0</v>
      </c>
      <c r="N259" s="7">
        <v>7479771</v>
      </c>
    </row>
    <row r="260" spans="1:14">
      <c r="A260" s="6" t="s">
        <v>133</v>
      </c>
      <c r="B260" s="6" t="s">
        <v>134</v>
      </c>
      <c r="C260" s="6" t="s">
        <v>360</v>
      </c>
      <c r="D260" s="6" t="s">
        <v>136</v>
      </c>
      <c r="E260" s="6" t="s">
        <v>135</v>
      </c>
      <c r="F260" s="6" t="s">
        <v>210</v>
      </c>
      <c r="G260" s="7">
        <v>0</v>
      </c>
      <c r="H260" s="7">
        <v>0</v>
      </c>
      <c r="I260" s="7">
        <v>0</v>
      </c>
      <c r="J260" s="7">
        <v>0</v>
      </c>
      <c r="K260" s="7">
        <v>0</v>
      </c>
      <c r="L260" s="7">
        <v>1282958.6000000001</v>
      </c>
      <c r="M260" s="7">
        <v>0</v>
      </c>
      <c r="N260" s="7">
        <v>1282958.6000000001</v>
      </c>
    </row>
    <row r="261" spans="1:14">
      <c r="A261" s="6" t="s">
        <v>133</v>
      </c>
      <c r="B261" s="6" t="s">
        <v>134</v>
      </c>
      <c r="C261" s="6" t="s">
        <v>361</v>
      </c>
      <c r="D261" s="6" t="s">
        <v>136</v>
      </c>
      <c r="E261" s="6" t="s">
        <v>135</v>
      </c>
      <c r="F261" s="6" t="s">
        <v>210</v>
      </c>
      <c r="G261" s="7">
        <v>0</v>
      </c>
      <c r="H261" s="7">
        <v>0</v>
      </c>
      <c r="I261" s="7">
        <v>0</v>
      </c>
      <c r="J261" s="7">
        <v>0</v>
      </c>
      <c r="K261" s="7">
        <v>0</v>
      </c>
      <c r="L261" s="7">
        <v>770873.98</v>
      </c>
      <c r="M261" s="7">
        <v>0</v>
      </c>
      <c r="N261" s="7">
        <v>770873.98</v>
      </c>
    </row>
    <row r="262" spans="1:14">
      <c r="A262" s="6" t="s">
        <v>133</v>
      </c>
      <c r="B262" s="6" t="s">
        <v>134</v>
      </c>
      <c r="C262" s="6" t="s">
        <v>362</v>
      </c>
      <c r="D262" s="6" t="s">
        <v>136</v>
      </c>
      <c r="E262" s="6" t="s">
        <v>135</v>
      </c>
      <c r="F262" s="6" t="s">
        <v>210</v>
      </c>
      <c r="G262" s="7">
        <v>0</v>
      </c>
      <c r="H262" s="7">
        <v>0</v>
      </c>
      <c r="I262" s="7">
        <v>0</v>
      </c>
      <c r="J262" s="7">
        <v>0</v>
      </c>
      <c r="K262" s="7">
        <v>0</v>
      </c>
      <c r="L262" s="7">
        <v>165562.49</v>
      </c>
      <c r="M262" s="7">
        <v>0</v>
      </c>
      <c r="N262" s="7">
        <v>165562.49</v>
      </c>
    </row>
    <row r="263" spans="1:14">
      <c r="A263" s="6" t="s">
        <v>133</v>
      </c>
      <c r="B263" s="6" t="s">
        <v>134</v>
      </c>
      <c r="C263" s="6" t="s">
        <v>363</v>
      </c>
      <c r="D263" s="6" t="s">
        <v>136</v>
      </c>
      <c r="E263" s="6" t="s">
        <v>135</v>
      </c>
      <c r="F263" s="6" t="s">
        <v>210</v>
      </c>
      <c r="G263" s="7">
        <v>0</v>
      </c>
      <c r="H263" s="7">
        <v>0</v>
      </c>
      <c r="I263" s="7">
        <v>0</v>
      </c>
      <c r="J263" s="7">
        <v>0</v>
      </c>
      <c r="K263" s="7">
        <v>0</v>
      </c>
      <c r="L263" s="7">
        <v>68248.930000000008</v>
      </c>
      <c r="M263" s="7">
        <v>0</v>
      </c>
      <c r="N263" s="7">
        <v>68248.930000000008</v>
      </c>
    </row>
    <row r="264" spans="1:14">
      <c r="A264" s="6" t="s">
        <v>133</v>
      </c>
      <c r="B264" s="6" t="s">
        <v>134</v>
      </c>
      <c r="C264" s="6" t="s">
        <v>364</v>
      </c>
      <c r="D264" s="6" t="s">
        <v>136</v>
      </c>
      <c r="E264" s="6" t="s">
        <v>135</v>
      </c>
      <c r="F264" s="6" t="s">
        <v>210</v>
      </c>
      <c r="G264" s="7">
        <v>0</v>
      </c>
      <c r="H264" s="7">
        <v>0</v>
      </c>
      <c r="I264" s="7">
        <v>0</v>
      </c>
      <c r="J264" s="7">
        <v>0</v>
      </c>
      <c r="K264" s="7">
        <v>0</v>
      </c>
      <c r="L264" s="7">
        <v>117190.79000000001</v>
      </c>
      <c r="M264" s="7">
        <v>0</v>
      </c>
      <c r="N264" s="7">
        <v>117190.79000000001</v>
      </c>
    </row>
    <row r="265" spans="1:14">
      <c r="A265" s="6" t="s">
        <v>133</v>
      </c>
      <c r="B265" s="6" t="s">
        <v>134</v>
      </c>
      <c r="C265" s="6" t="s">
        <v>365</v>
      </c>
      <c r="D265" s="6" t="s">
        <v>136</v>
      </c>
      <c r="E265" s="6" t="s">
        <v>135</v>
      </c>
      <c r="F265" s="6" t="s">
        <v>210</v>
      </c>
      <c r="G265" s="7">
        <v>0</v>
      </c>
      <c r="H265" s="7">
        <v>0</v>
      </c>
      <c r="I265" s="7">
        <v>0</v>
      </c>
      <c r="J265" s="7">
        <v>0</v>
      </c>
      <c r="K265" s="7">
        <v>0</v>
      </c>
      <c r="L265" s="7">
        <v>101563.95</v>
      </c>
      <c r="M265" s="7">
        <v>0</v>
      </c>
      <c r="N265" s="7">
        <v>101563.95</v>
      </c>
    </row>
    <row r="266" spans="1:14">
      <c r="A266" s="6" t="s">
        <v>133</v>
      </c>
      <c r="B266" s="6" t="s">
        <v>134</v>
      </c>
      <c r="C266" s="6" t="s">
        <v>366</v>
      </c>
      <c r="D266" s="6" t="s">
        <v>136</v>
      </c>
      <c r="E266" s="6" t="s">
        <v>135</v>
      </c>
      <c r="F266" s="6" t="s">
        <v>210</v>
      </c>
      <c r="G266" s="7">
        <v>0</v>
      </c>
      <c r="H266" s="7">
        <v>0</v>
      </c>
      <c r="I266" s="7">
        <v>0</v>
      </c>
      <c r="J266" s="7">
        <v>0</v>
      </c>
      <c r="K266" s="7">
        <v>0</v>
      </c>
      <c r="L266" s="7">
        <v>12493.43</v>
      </c>
      <c r="M266" s="7">
        <v>0</v>
      </c>
      <c r="N266" s="7">
        <v>12493.43</v>
      </c>
    </row>
    <row r="267" spans="1:14">
      <c r="A267" s="6" t="s">
        <v>133</v>
      </c>
      <c r="B267" s="6" t="s">
        <v>134</v>
      </c>
      <c r="C267" s="6" t="s">
        <v>367</v>
      </c>
      <c r="D267" s="6" t="s">
        <v>136</v>
      </c>
      <c r="E267" s="6" t="s">
        <v>135</v>
      </c>
      <c r="F267" s="6" t="s">
        <v>210</v>
      </c>
      <c r="G267" s="7">
        <v>0</v>
      </c>
      <c r="H267" s="7">
        <v>0</v>
      </c>
      <c r="I267" s="7">
        <v>0</v>
      </c>
      <c r="J267" s="7">
        <v>0</v>
      </c>
      <c r="K267" s="7">
        <v>0</v>
      </c>
      <c r="L267" s="7">
        <v>9733.82</v>
      </c>
      <c r="M267" s="7">
        <v>0</v>
      </c>
      <c r="N267" s="7">
        <v>9733.82</v>
      </c>
    </row>
    <row r="268" spans="1:14">
      <c r="A268" s="6" t="s">
        <v>133</v>
      </c>
      <c r="B268" s="6" t="s">
        <v>134</v>
      </c>
      <c r="C268" s="6" t="s">
        <v>368</v>
      </c>
      <c r="D268" s="6" t="s">
        <v>136</v>
      </c>
      <c r="E268" s="6" t="s">
        <v>135</v>
      </c>
      <c r="F268" s="6" t="s">
        <v>210</v>
      </c>
      <c r="G268" s="7">
        <v>0</v>
      </c>
      <c r="H268" s="7">
        <v>0</v>
      </c>
      <c r="I268" s="7">
        <v>0</v>
      </c>
      <c r="J268" s="7">
        <v>0</v>
      </c>
      <c r="K268" s="7">
        <v>0</v>
      </c>
      <c r="L268" s="7">
        <v>32461.96</v>
      </c>
      <c r="M268" s="7">
        <v>0</v>
      </c>
      <c r="N268" s="7">
        <v>32461.96</v>
      </c>
    </row>
    <row r="269" spans="1:14">
      <c r="A269" s="6" t="s">
        <v>133</v>
      </c>
      <c r="B269" s="6" t="s">
        <v>134</v>
      </c>
      <c r="C269" s="6" t="s">
        <v>369</v>
      </c>
      <c r="D269" s="6" t="s">
        <v>136</v>
      </c>
      <c r="E269" s="6" t="s">
        <v>135</v>
      </c>
      <c r="F269" s="6" t="s">
        <v>210</v>
      </c>
      <c r="G269" s="7">
        <v>0</v>
      </c>
      <c r="H269" s="7">
        <v>0</v>
      </c>
      <c r="I269" s="7">
        <v>0</v>
      </c>
      <c r="J269" s="7">
        <v>0</v>
      </c>
      <c r="K269" s="7">
        <v>0</v>
      </c>
      <c r="L269" s="7">
        <v>13718.09</v>
      </c>
      <c r="M269" s="7">
        <v>0</v>
      </c>
      <c r="N269" s="7">
        <v>13718.09</v>
      </c>
    </row>
    <row r="270" spans="1:14">
      <c r="A270" s="6" t="s">
        <v>133</v>
      </c>
      <c r="B270" s="6" t="s">
        <v>134</v>
      </c>
      <c r="C270" s="6" t="s">
        <v>370</v>
      </c>
      <c r="D270" s="6" t="s">
        <v>136</v>
      </c>
      <c r="E270" s="6" t="s">
        <v>135</v>
      </c>
      <c r="F270" s="6" t="s">
        <v>210</v>
      </c>
      <c r="G270" s="7">
        <v>0</v>
      </c>
      <c r="H270" s="7">
        <v>0</v>
      </c>
      <c r="I270" s="7">
        <v>0</v>
      </c>
      <c r="J270" s="7">
        <v>0</v>
      </c>
      <c r="K270" s="7">
        <v>0</v>
      </c>
      <c r="L270" s="7">
        <v>52006.080000000002</v>
      </c>
      <c r="M270" s="7">
        <v>0</v>
      </c>
      <c r="N270" s="7">
        <v>52006.080000000002</v>
      </c>
    </row>
    <row r="271" spans="1:14">
      <c r="A271" s="6" t="s">
        <v>133</v>
      </c>
      <c r="B271" s="6" t="s">
        <v>134</v>
      </c>
      <c r="C271" s="6" t="s">
        <v>371</v>
      </c>
      <c r="D271" s="6" t="s">
        <v>136</v>
      </c>
      <c r="E271" s="6" t="s">
        <v>135</v>
      </c>
      <c r="F271" s="6" t="s">
        <v>210</v>
      </c>
      <c r="G271" s="7">
        <v>0</v>
      </c>
      <c r="H271" s="7">
        <v>0</v>
      </c>
      <c r="I271" s="7">
        <v>0</v>
      </c>
      <c r="J271" s="7">
        <v>0</v>
      </c>
      <c r="K271" s="7">
        <v>0</v>
      </c>
      <c r="L271" s="7">
        <v>0</v>
      </c>
      <c r="M271" s="7">
        <v>0</v>
      </c>
      <c r="N271" s="7">
        <v>0</v>
      </c>
    </row>
    <row r="272" spans="1:14">
      <c r="A272" s="6" t="s">
        <v>133</v>
      </c>
      <c r="B272" s="6" t="s">
        <v>134</v>
      </c>
      <c r="C272" s="6" t="s">
        <v>372</v>
      </c>
      <c r="D272" s="6" t="s">
        <v>136</v>
      </c>
      <c r="E272" s="6" t="s">
        <v>135</v>
      </c>
      <c r="F272" s="6" t="s">
        <v>210</v>
      </c>
      <c r="G272" s="7">
        <v>0</v>
      </c>
      <c r="H272" s="7">
        <v>0</v>
      </c>
      <c r="I272" s="7">
        <v>0</v>
      </c>
      <c r="J272" s="7">
        <v>0</v>
      </c>
      <c r="K272" s="7">
        <v>0</v>
      </c>
      <c r="L272" s="7">
        <v>6405.09</v>
      </c>
      <c r="M272" s="7">
        <v>0</v>
      </c>
      <c r="N272" s="7">
        <v>6405.09</v>
      </c>
    </row>
    <row r="273" spans="1:14">
      <c r="A273" s="6" t="s">
        <v>133</v>
      </c>
      <c r="B273" s="6" t="s">
        <v>134</v>
      </c>
      <c r="C273" s="6" t="s">
        <v>209</v>
      </c>
      <c r="D273" s="6" t="s">
        <v>136</v>
      </c>
      <c r="E273" s="6" t="s">
        <v>135</v>
      </c>
      <c r="F273" s="6" t="s">
        <v>373</v>
      </c>
      <c r="G273" s="7">
        <v>0</v>
      </c>
      <c r="H273" s="7">
        <v>0</v>
      </c>
      <c r="I273" s="7">
        <v>0</v>
      </c>
      <c r="J273" s="7">
        <v>0</v>
      </c>
      <c r="K273" s="7">
        <v>0</v>
      </c>
      <c r="L273" s="7">
        <v>0</v>
      </c>
      <c r="M273" s="7">
        <v>0</v>
      </c>
      <c r="N273" s="7">
        <v>0</v>
      </c>
    </row>
    <row r="274" spans="1:14">
      <c r="A274" s="6" t="s">
        <v>133</v>
      </c>
      <c r="B274" s="6" t="s">
        <v>134</v>
      </c>
      <c r="C274" s="6" t="s">
        <v>211</v>
      </c>
      <c r="D274" s="6" t="s">
        <v>136</v>
      </c>
      <c r="E274" s="6" t="s">
        <v>135</v>
      </c>
      <c r="F274" s="6" t="s">
        <v>373</v>
      </c>
      <c r="G274" s="7">
        <v>0</v>
      </c>
      <c r="H274" s="7">
        <v>0</v>
      </c>
      <c r="I274" s="7">
        <v>0</v>
      </c>
      <c r="J274" s="7">
        <v>0</v>
      </c>
      <c r="K274" s="7">
        <v>0</v>
      </c>
      <c r="L274" s="7">
        <v>0</v>
      </c>
      <c r="M274" s="7">
        <v>0</v>
      </c>
      <c r="N274" s="7">
        <v>0</v>
      </c>
    </row>
    <row r="275" spans="1:14">
      <c r="A275" s="6" t="s">
        <v>133</v>
      </c>
      <c r="B275" s="6" t="s">
        <v>134</v>
      </c>
      <c r="C275" s="6" t="s">
        <v>212</v>
      </c>
      <c r="D275" s="6" t="s">
        <v>136</v>
      </c>
      <c r="E275" s="6" t="s">
        <v>135</v>
      </c>
      <c r="F275" s="6" t="s">
        <v>373</v>
      </c>
      <c r="G275" s="7">
        <v>0</v>
      </c>
      <c r="H275" s="7">
        <v>0</v>
      </c>
      <c r="I275" s="7">
        <v>0</v>
      </c>
      <c r="J275" s="7">
        <v>0</v>
      </c>
      <c r="K275" s="7">
        <v>0</v>
      </c>
      <c r="L275" s="7">
        <v>0</v>
      </c>
      <c r="M275" s="7">
        <v>0</v>
      </c>
      <c r="N275" s="7">
        <v>0</v>
      </c>
    </row>
    <row r="276" spans="1:14">
      <c r="A276" s="6" t="s">
        <v>133</v>
      </c>
      <c r="B276" s="6" t="s">
        <v>134</v>
      </c>
      <c r="C276" s="6" t="s">
        <v>213</v>
      </c>
      <c r="D276" s="6" t="s">
        <v>136</v>
      </c>
      <c r="E276" s="6" t="s">
        <v>135</v>
      </c>
      <c r="F276" s="6" t="s">
        <v>373</v>
      </c>
      <c r="G276" s="7">
        <v>837431.62</v>
      </c>
      <c r="H276" s="7">
        <v>11571.86</v>
      </c>
      <c r="I276" s="7">
        <v>0</v>
      </c>
      <c r="J276" s="7">
        <v>0</v>
      </c>
      <c r="K276" s="7">
        <v>0</v>
      </c>
      <c r="L276" s="7">
        <v>152800.57</v>
      </c>
      <c r="M276" s="7">
        <v>0</v>
      </c>
      <c r="N276" s="7">
        <v>1001804.05</v>
      </c>
    </row>
    <row r="277" spans="1:14">
      <c r="A277" s="6" t="s">
        <v>133</v>
      </c>
      <c r="B277" s="6" t="s">
        <v>134</v>
      </c>
      <c r="C277" s="6" t="s">
        <v>214</v>
      </c>
      <c r="D277" s="6" t="s">
        <v>136</v>
      </c>
      <c r="E277" s="6" t="s">
        <v>135</v>
      </c>
      <c r="F277" s="6" t="s">
        <v>373</v>
      </c>
      <c r="G277" s="7">
        <v>152650.4</v>
      </c>
      <c r="H277" s="7">
        <v>2109.62</v>
      </c>
      <c r="I277" s="7">
        <v>0</v>
      </c>
      <c r="J277" s="7">
        <v>0</v>
      </c>
      <c r="K277" s="7">
        <v>0</v>
      </c>
      <c r="L277" s="7">
        <v>27853.11</v>
      </c>
      <c r="M277" s="7">
        <v>0</v>
      </c>
      <c r="N277" s="7">
        <v>182613.13</v>
      </c>
    </row>
    <row r="278" spans="1:14">
      <c r="A278" s="6" t="s">
        <v>133</v>
      </c>
      <c r="B278" s="6" t="s">
        <v>134</v>
      </c>
      <c r="C278" s="6" t="s">
        <v>215</v>
      </c>
      <c r="D278" s="6" t="s">
        <v>136</v>
      </c>
      <c r="E278" s="6" t="s">
        <v>135</v>
      </c>
      <c r="F278" s="6" t="s">
        <v>373</v>
      </c>
      <c r="G278" s="7">
        <v>26219.670000000002</v>
      </c>
      <c r="H278" s="7">
        <v>372.88</v>
      </c>
      <c r="I278" s="7">
        <v>0</v>
      </c>
      <c r="J278" s="7">
        <v>0</v>
      </c>
      <c r="K278" s="7">
        <v>0</v>
      </c>
      <c r="L278" s="7">
        <v>4785.63</v>
      </c>
      <c r="M278" s="7">
        <v>0</v>
      </c>
      <c r="N278" s="7">
        <v>31378.18</v>
      </c>
    </row>
    <row r="279" spans="1:14">
      <c r="A279" s="6" t="s">
        <v>133</v>
      </c>
      <c r="B279" s="6" t="s">
        <v>134</v>
      </c>
      <c r="C279" s="6" t="s">
        <v>216</v>
      </c>
      <c r="D279" s="6" t="s">
        <v>136</v>
      </c>
      <c r="E279" s="6" t="s">
        <v>135</v>
      </c>
      <c r="F279" s="6" t="s">
        <v>373</v>
      </c>
      <c r="G279" s="7">
        <v>30971.920000000002</v>
      </c>
      <c r="H279" s="7">
        <v>895.98</v>
      </c>
      <c r="I279" s="7">
        <v>0</v>
      </c>
      <c r="J279" s="7">
        <v>0</v>
      </c>
      <c r="K279" s="7">
        <v>0</v>
      </c>
      <c r="L279" s="7">
        <v>5683.1</v>
      </c>
      <c r="M279" s="7">
        <v>0</v>
      </c>
      <c r="N279" s="7">
        <v>37551</v>
      </c>
    </row>
    <row r="280" spans="1:14">
      <c r="A280" s="6" t="s">
        <v>133</v>
      </c>
      <c r="B280" s="6" t="s">
        <v>134</v>
      </c>
      <c r="C280" s="6" t="s">
        <v>217</v>
      </c>
      <c r="D280" s="6" t="s">
        <v>136</v>
      </c>
      <c r="E280" s="6" t="s">
        <v>135</v>
      </c>
      <c r="F280" s="6" t="s">
        <v>373</v>
      </c>
      <c r="G280" s="7">
        <v>0</v>
      </c>
      <c r="H280" s="7">
        <v>0</v>
      </c>
      <c r="I280" s="7">
        <v>0</v>
      </c>
      <c r="J280" s="7">
        <v>0</v>
      </c>
      <c r="K280" s="7">
        <v>0</v>
      </c>
      <c r="L280" s="7">
        <v>0</v>
      </c>
      <c r="M280" s="7">
        <v>0</v>
      </c>
      <c r="N280" s="7">
        <v>0</v>
      </c>
    </row>
    <row r="281" spans="1:14">
      <c r="A281" s="6" t="s">
        <v>133</v>
      </c>
      <c r="B281" s="6" t="s">
        <v>134</v>
      </c>
      <c r="C281" s="6" t="s">
        <v>218</v>
      </c>
      <c r="D281" s="6" t="s">
        <v>136</v>
      </c>
      <c r="E281" s="6" t="s">
        <v>135</v>
      </c>
      <c r="F281" s="6" t="s">
        <v>373</v>
      </c>
      <c r="G281" s="7">
        <v>0</v>
      </c>
      <c r="H281" s="7">
        <v>0</v>
      </c>
      <c r="I281" s="7">
        <v>0</v>
      </c>
      <c r="J281" s="7">
        <v>0</v>
      </c>
      <c r="K281" s="7">
        <v>0</v>
      </c>
      <c r="L281" s="7">
        <v>0</v>
      </c>
      <c r="M281" s="7">
        <v>0</v>
      </c>
      <c r="N281" s="7">
        <v>0</v>
      </c>
    </row>
    <row r="282" spans="1:14">
      <c r="A282" s="6" t="s">
        <v>133</v>
      </c>
      <c r="B282" s="6" t="s">
        <v>134</v>
      </c>
      <c r="C282" s="6" t="s">
        <v>219</v>
      </c>
      <c r="D282" s="6" t="s">
        <v>136</v>
      </c>
      <c r="E282" s="6" t="s">
        <v>135</v>
      </c>
      <c r="F282" s="6" t="s">
        <v>373</v>
      </c>
      <c r="G282" s="7">
        <v>0</v>
      </c>
      <c r="H282" s="7">
        <v>0</v>
      </c>
      <c r="I282" s="7">
        <v>0</v>
      </c>
      <c r="J282" s="7">
        <v>0</v>
      </c>
      <c r="K282" s="7">
        <v>0</v>
      </c>
      <c r="L282" s="7">
        <v>0</v>
      </c>
      <c r="M282" s="7">
        <v>0</v>
      </c>
      <c r="N282" s="7">
        <v>0</v>
      </c>
    </row>
    <row r="283" spans="1:14">
      <c r="A283" s="6" t="s">
        <v>133</v>
      </c>
      <c r="B283" s="6" t="s">
        <v>134</v>
      </c>
      <c r="C283" s="6" t="s">
        <v>220</v>
      </c>
      <c r="D283" s="6" t="s">
        <v>136</v>
      </c>
      <c r="E283" s="6" t="s">
        <v>135</v>
      </c>
      <c r="F283" s="6" t="s">
        <v>373</v>
      </c>
      <c r="G283" s="7">
        <v>0</v>
      </c>
      <c r="H283" s="7">
        <v>0</v>
      </c>
      <c r="I283" s="7">
        <v>0</v>
      </c>
      <c r="J283" s="7">
        <v>0</v>
      </c>
      <c r="K283" s="7">
        <v>0</v>
      </c>
      <c r="L283" s="7">
        <v>0</v>
      </c>
      <c r="M283" s="7">
        <v>0</v>
      </c>
      <c r="N283" s="7">
        <v>0</v>
      </c>
    </row>
    <row r="284" spans="1:14">
      <c r="A284" s="6" t="s">
        <v>133</v>
      </c>
      <c r="B284" s="6" t="s">
        <v>134</v>
      </c>
      <c r="C284" s="6" t="s">
        <v>221</v>
      </c>
      <c r="D284" s="6" t="s">
        <v>136</v>
      </c>
      <c r="E284" s="6" t="s">
        <v>135</v>
      </c>
      <c r="F284" s="6" t="s">
        <v>373</v>
      </c>
      <c r="G284" s="7">
        <v>0</v>
      </c>
      <c r="H284" s="7">
        <v>0</v>
      </c>
      <c r="I284" s="7">
        <v>0</v>
      </c>
      <c r="J284" s="7">
        <v>0</v>
      </c>
      <c r="K284" s="7">
        <v>0</v>
      </c>
      <c r="L284" s="7">
        <v>0</v>
      </c>
      <c r="M284" s="7">
        <v>0</v>
      </c>
      <c r="N284" s="7">
        <v>0</v>
      </c>
    </row>
    <row r="285" spans="1:14">
      <c r="A285" s="6" t="s">
        <v>133</v>
      </c>
      <c r="B285" s="6" t="s">
        <v>134</v>
      </c>
      <c r="C285" s="6" t="s">
        <v>222</v>
      </c>
      <c r="D285" s="6" t="s">
        <v>136</v>
      </c>
      <c r="E285" s="6" t="s">
        <v>135</v>
      </c>
      <c r="F285" s="6" t="s">
        <v>373</v>
      </c>
      <c r="G285" s="7">
        <v>0</v>
      </c>
      <c r="H285" s="7">
        <v>0</v>
      </c>
      <c r="I285" s="7">
        <v>0</v>
      </c>
      <c r="J285" s="7">
        <v>0</v>
      </c>
      <c r="K285" s="7">
        <v>0</v>
      </c>
      <c r="L285" s="7">
        <v>0</v>
      </c>
      <c r="M285" s="7">
        <v>0</v>
      </c>
      <c r="N285" s="7">
        <v>0</v>
      </c>
    </row>
    <row r="286" spans="1:14">
      <c r="A286" s="6" t="s">
        <v>133</v>
      </c>
      <c r="B286" s="6" t="s">
        <v>134</v>
      </c>
      <c r="C286" s="6" t="s">
        <v>223</v>
      </c>
      <c r="D286" s="6" t="s">
        <v>136</v>
      </c>
      <c r="E286" s="6" t="s">
        <v>135</v>
      </c>
      <c r="F286" s="6" t="s">
        <v>373</v>
      </c>
      <c r="G286" s="7">
        <v>-4283.66</v>
      </c>
      <c r="H286" s="7">
        <v>0</v>
      </c>
      <c r="I286" s="7">
        <v>0</v>
      </c>
      <c r="J286" s="7">
        <v>0</v>
      </c>
      <c r="K286" s="7">
        <v>0</v>
      </c>
      <c r="L286" s="7">
        <v>-922.62</v>
      </c>
      <c r="M286" s="7">
        <v>0</v>
      </c>
      <c r="N286" s="7">
        <v>-5206.28</v>
      </c>
    </row>
    <row r="287" spans="1:14">
      <c r="A287" s="6" t="s">
        <v>133</v>
      </c>
      <c r="B287" s="6" t="s">
        <v>134</v>
      </c>
      <c r="C287" s="6" t="s">
        <v>224</v>
      </c>
      <c r="D287" s="6" t="s">
        <v>136</v>
      </c>
      <c r="E287" s="6" t="s">
        <v>135</v>
      </c>
      <c r="F287" s="6" t="s">
        <v>373</v>
      </c>
      <c r="G287" s="7">
        <v>17085092.370000001</v>
      </c>
      <c r="H287" s="7">
        <v>672494.53</v>
      </c>
      <c r="I287" s="7">
        <v>0</v>
      </c>
      <c r="J287" s="7">
        <v>-146888.57</v>
      </c>
      <c r="K287" s="7">
        <v>0</v>
      </c>
      <c r="L287" s="7">
        <v>3699102.2800000003</v>
      </c>
      <c r="M287" s="7">
        <v>0</v>
      </c>
      <c r="N287" s="7">
        <v>21309800.609999999</v>
      </c>
    </row>
    <row r="288" spans="1:14">
      <c r="A288" s="6" t="s">
        <v>133</v>
      </c>
      <c r="B288" s="6" t="s">
        <v>134</v>
      </c>
      <c r="C288" s="6" t="s">
        <v>225</v>
      </c>
      <c r="D288" s="6" t="s">
        <v>136</v>
      </c>
      <c r="E288" s="6" t="s">
        <v>135</v>
      </c>
      <c r="F288" s="6" t="s">
        <v>373</v>
      </c>
      <c r="G288" s="7">
        <v>525168.9</v>
      </c>
      <c r="H288" s="7">
        <v>19718.23</v>
      </c>
      <c r="I288" s="7">
        <v>0</v>
      </c>
      <c r="J288" s="7">
        <v>-13372.300000000001</v>
      </c>
      <c r="K288" s="7">
        <v>0</v>
      </c>
      <c r="L288" s="7">
        <v>114356.16</v>
      </c>
      <c r="M288" s="7">
        <v>0</v>
      </c>
      <c r="N288" s="7">
        <v>645870.99</v>
      </c>
    </row>
    <row r="289" spans="1:14">
      <c r="A289" s="6" t="s">
        <v>133</v>
      </c>
      <c r="B289" s="6" t="s">
        <v>134</v>
      </c>
      <c r="C289" s="6" t="s">
        <v>226</v>
      </c>
      <c r="D289" s="6" t="s">
        <v>136</v>
      </c>
      <c r="E289" s="6" t="s">
        <v>135</v>
      </c>
      <c r="F289" s="6" t="s">
        <v>373</v>
      </c>
      <c r="G289" s="7">
        <v>-138609.54</v>
      </c>
      <c r="H289" s="7">
        <v>5446.14</v>
      </c>
      <c r="I289" s="7">
        <v>0</v>
      </c>
      <c r="J289" s="7">
        <v>-6428.03</v>
      </c>
      <c r="K289" s="7">
        <v>0</v>
      </c>
      <c r="L289" s="7">
        <v>-29853.96</v>
      </c>
      <c r="M289" s="7">
        <v>0</v>
      </c>
      <c r="N289" s="7">
        <v>-169445.39</v>
      </c>
    </row>
    <row r="290" spans="1:14">
      <c r="A290" s="6" t="s">
        <v>133</v>
      </c>
      <c r="B290" s="6" t="s">
        <v>134</v>
      </c>
      <c r="C290" s="6" t="s">
        <v>227</v>
      </c>
      <c r="D290" s="6" t="s">
        <v>136</v>
      </c>
      <c r="E290" s="6" t="s">
        <v>135</v>
      </c>
      <c r="F290" s="6" t="s">
        <v>373</v>
      </c>
      <c r="G290" s="7">
        <v>29442640.289999999</v>
      </c>
      <c r="H290" s="7">
        <v>592081.03</v>
      </c>
      <c r="I290" s="7">
        <v>0</v>
      </c>
      <c r="J290" s="7">
        <v>-37870.230000000003</v>
      </c>
      <c r="K290" s="7">
        <v>0</v>
      </c>
      <c r="L290" s="7">
        <v>6403980.7400000002</v>
      </c>
      <c r="M290" s="7">
        <v>0</v>
      </c>
      <c r="N290" s="7">
        <v>36400831.829999998</v>
      </c>
    </row>
    <row r="291" spans="1:14">
      <c r="A291" s="6" t="s">
        <v>133</v>
      </c>
      <c r="B291" s="6" t="s">
        <v>134</v>
      </c>
      <c r="C291" s="6" t="s">
        <v>228</v>
      </c>
      <c r="D291" s="6" t="s">
        <v>136</v>
      </c>
      <c r="E291" s="6" t="s">
        <v>135</v>
      </c>
      <c r="F291" s="6" t="s">
        <v>373</v>
      </c>
      <c r="G291" s="7">
        <v>0</v>
      </c>
      <c r="H291" s="7">
        <v>23502.04</v>
      </c>
      <c r="I291" s="7">
        <v>0</v>
      </c>
      <c r="J291" s="7">
        <v>0</v>
      </c>
      <c r="K291" s="7">
        <v>0</v>
      </c>
      <c r="L291" s="7">
        <v>0</v>
      </c>
      <c r="M291" s="7">
        <v>0</v>
      </c>
      <c r="N291" s="7">
        <v>23502.04</v>
      </c>
    </row>
    <row r="292" spans="1:14">
      <c r="A292" s="6" t="s">
        <v>133</v>
      </c>
      <c r="B292" s="6" t="s">
        <v>134</v>
      </c>
      <c r="C292" s="6" t="s">
        <v>229</v>
      </c>
      <c r="D292" s="6" t="s">
        <v>136</v>
      </c>
      <c r="E292" s="6" t="s">
        <v>135</v>
      </c>
      <c r="F292" s="6" t="s">
        <v>373</v>
      </c>
      <c r="G292" s="7">
        <v>-2171267.6</v>
      </c>
      <c r="H292" s="7">
        <v>8487.23</v>
      </c>
      <c r="I292" s="7">
        <v>0</v>
      </c>
      <c r="J292" s="7">
        <v>-181497.86000000002</v>
      </c>
      <c r="K292" s="7">
        <v>0</v>
      </c>
      <c r="L292" s="7">
        <v>-474661.10000000003</v>
      </c>
      <c r="M292" s="7">
        <v>0</v>
      </c>
      <c r="N292" s="7">
        <v>-2818939.33</v>
      </c>
    </row>
    <row r="293" spans="1:14">
      <c r="A293" s="6" t="s">
        <v>133</v>
      </c>
      <c r="B293" s="6" t="s">
        <v>134</v>
      </c>
      <c r="C293" s="6" t="s">
        <v>230</v>
      </c>
      <c r="D293" s="6" t="s">
        <v>136</v>
      </c>
      <c r="E293" s="6" t="s">
        <v>135</v>
      </c>
      <c r="F293" s="6" t="s">
        <v>373</v>
      </c>
      <c r="G293" s="7">
        <v>0</v>
      </c>
      <c r="H293" s="7">
        <v>0</v>
      </c>
      <c r="I293" s="7">
        <v>0</v>
      </c>
      <c r="J293" s="7">
        <v>0</v>
      </c>
      <c r="K293" s="7">
        <v>0</v>
      </c>
      <c r="L293" s="7">
        <v>1118.8700000000001</v>
      </c>
      <c r="M293" s="7">
        <v>0</v>
      </c>
      <c r="N293" s="7">
        <v>1118.8700000000001</v>
      </c>
    </row>
    <row r="294" spans="1:14">
      <c r="A294" s="6" t="s">
        <v>133</v>
      </c>
      <c r="B294" s="6" t="s">
        <v>134</v>
      </c>
      <c r="C294" s="6" t="s">
        <v>231</v>
      </c>
      <c r="D294" s="6" t="s">
        <v>136</v>
      </c>
      <c r="E294" s="6" t="s">
        <v>135</v>
      </c>
      <c r="F294" s="6" t="s">
        <v>373</v>
      </c>
      <c r="G294" s="7">
        <v>0</v>
      </c>
      <c r="H294" s="7">
        <v>0</v>
      </c>
      <c r="I294" s="7">
        <v>0</v>
      </c>
      <c r="J294" s="7">
        <v>0</v>
      </c>
      <c r="K294" s="7">
        <v>0</v>
      </c>
      <c r="L294" s="7">
        <v>0</v>
      </c>
      <c r="M294" s="7">
        <v>0</v>
      </c>
      <c r="N294" s="7">
        <v>0</v>
      </c>
    </row>
    <row r="295" spans="1:14">
      <c r="A295" s="6" t="s">
        <v>133</v>
      </c>
      <c r="B295" s="6" t="s">
        <v>134</v>
      </c>
      <c r="C295" s="6" t="s">
        <v>232</v>
      </c>
      <c r="D295" s="6" t="s">
        <v>136</v>
      </c>
      <c r="E295" s="6" t="s">
        <v>135</v>
      </c>
      <c r="F295" s="6" t="s">
        <v>373</v>
      </c>
      <c r="G295" s="7">
        <v>538704.66</v>
      </c>
      <c r="H295" s="7">
        <v>4186.12</v>
      </c>
      <c r="I295" s="7">
        <v>0</v>
      </c>
      <c r="J295" s="7">
        <v>0</v>
      </c>
      <c r="K295" s="7">
        <v>0</v>
      </c>
      <c r="L295" s="7">
        <v>116748.37</v>
      </c>
      <c r="M295" s="7">
        <v>0</v>
      </c>
      <c r="N295" s="7">
        <v>659639.15</v>
      </c>
    </row>
    <row r="296" spans="1:14">
      <c r="A296" s="6" t="s">
        <v>133</v>
      </c>
      <c r="B296" s="6" t="s">
        <v>134</v>
      </c>
      <c r="C296" s="6" t="s">
        <v>233</v>
      </c>
      <c r="D296" s="6" t="s">
        <v>136</v>
      </c>
      <c r="E296" s="6" t="s">
        <v>135</v>
      </c>
      <c r="F296" s="6" t="s">
        <v>373</v>
      </c>
      <c r="G296" s="7">
        <v>2481.7800000000002</v>
      </c>
      <c r="H296" s="7">
        <v>21.02</v>
      </c>
      <c r="I296" s="7">
        <v>0</v>
      </c>
      <c r="J296" s="7">
        <v>0</v>
      </c>
      <c r="K296" s="7">
        <v>0</v>
      </c>
      <c r="L296" s="7">
        <v>538.15</v>
      </c>
      <c r="M296" s="7">
        <v>0</v>
      </c>
      <c r="N296" s="7">
        <v>3040.9500000000003</v>
      </c>
    </row>
    <row r="297" spans="1:14">
      <c r="A297" s="6" t="s">
        <v>133</v>
      </c>
      <c r="B297" s="6" t="s">
        <v>134</v>
      </c>
      <c r="C297" s="6" t="s">
        <v>234</v>
      </c>
      <c r="D297" s="6" t="s">
        <v>136</v>
      </c>
      <c r="E297" s="6" t="s">
        <v>135</v>
      </c>
      <c r="F297" s="6" t="s">
        <v>373</v>
      </c>
      <c r="G297" s="7">
        <v>0</v>
      </c>
      <c r="H297" s="7">
        <v>286.40000000000003</v>
      </c>
      <c r="I297" s="7">
        <v>0</v>
      </c>
      <c r="J297" s="7">
        <v>0</v>
      </c>
      <c r="K297" s="7">
        <v>0</v>
      </c>
      <c r="L297" s="7">
        <v>0</v>
      </c>
      <c r="M297" s="7">
        <v>0</v>
      </c>
      <c r="N297" s="7">
        <v>286.40000000000003</v>
      </c>
    </row>
    <row r="298" spans="1:14">
      <c r="A298" s="6" t="s">
        <v>133</v>
      </c>
      <c r="B298" s="6" t="s">
        <v>134</v>
      </c>
      <c r="C298" s="6" t="s">
        <v>235</v>
      </c>
      <c r="D298" s="6" t="s">
        <v>136</v>
      </c>
      <c r="E298" s="6" t="s">
        <v>135</v>
      </c>
      <c r="F298" s="6" t="s">
        <v>373</v>
      </c>
      <c r="G298" s="7">
        <v>0</v>
      </c>
      <c r="H298" s="7">
        <v>0</v>
      </c>
      <c r="I298" s="7">
        <v>0</v>
      </c>
      <c r="J298" s="7">
        <v>0</v>
      </c>
      <c r="K298" s="7">
        <v>0</v>
      </c>
      <c r="L298" s="7">
        <v>0</v>
      </c>
      <c r="M298" s="7">
        <v>0</v>
      </c>
      <c r="N298" s="7">
        <v>0</v>
      </c>
    </row>
    <row r="299" spans="1:14">
      <c r="A299" s="6" t="s">
        <v>133</v>
      </c>
      <c r="B299" s="6" t="s">
        <v>134</v>
      </c>
      <c r="C299" s="6" t="s">
        <v>236</v>
      </c>
      <c r="D299" s="6" t="s">
        <v>136</v>
      </c>
      <c r="E299" s="6" t="s">
        <v>135</v>
      </c>
      <c r="F299" s="6" t="s">
        <v>373</v>
      </c>
      <c r="G299" s="7">
        <v>0</v>
      </c>
      <c r="H299" s="7">
        <v>0</v>
      </c>
      <c r="I299" s="7">
        <v>0</v>
      </c>
      <c r="J299" s="7">
        <v>0</v>
      </c>
      <c r="K299" s="7">
        <v>0</v>
      </c>
      <c r="L299" s="7">
        <v>0</v>
      </c>
      <c r="M299" s="7">
        <v>0</v>
      </c>
      <c r="N299" s="7">
        <v>0</v>
      </c>
    </row>
    <row r="300" spans="1:14">
      <c r="A300" s="6" t="s">
        <v>133</v>
      </c>
      <c r="B300" s="6" t="s">
        <v>134</v>
      </c>
      <c r="C300" s="6" t="s">
        <v>237</v>
      </c>
      <c r="D300" s="6" t="s">
        <v>136</v>
      </c>
      <c r="E300" s="6" t="s">
        <v>135</v>
      </c>
      <c r="F300" s="6" t="s">
        <v>373</v>
      </c>
      <c r="G300" s="7">
        <v>0</v>
      </c>
      <c r="H300" s="7">
        <v>0</v>
      </c>
      <c r="I300" s="7">
        <v>0</v>
      </c>
      <c r="J300" s="7">
        <v>0</v>
      </c>
      <c r="K300" s="7">
        <v>0</v>
      </c>
      <c r="L300" s="7">
        <v>0</v>
      </c>
      <c r="M300" s="7">
        <v>0</v>
      </c>
      <c r="N300" s="7">
        <v>0</v>
      </c>
    </row>
    <row r="301" spans="1:14">
      <c r="A301" s="6" t="s">
        <v>133</v>
      </c>
      <c r="B301" s="6" t="s">
        <v>134</v>
      </c>
      <c r="C301" s="6" t="s">
        <v>238</v>
      </c>
      <c r="D301" s="6" t="s">
        <v>136</v>
      </c>
      <c r="E301" s="6" t="s">
        <v>135</v>
      </c>
      <c r="F301" s="6" t="s">
        <v>373</v>
      </c>
      <c r="G301" s="7">
        <v>0</v>
      </c>
      <c r="H301" s="7">
        <v>0</v>
      </c>
      <c r="I301" s="7">
        <v>0</v>
      </c>
      <c r="J301" s="7">
        <v>0</v>
      </c>
      <c r="K301" s="7">
        <v>0</v>
      </c>
      <c r="L301" s="7">
        <v>0</v>
      </c>
      <c r="M301" s="7">
        <v>0</v>
      </c>
      <c r="N301" s="7">
        <v>0</v>
      </c>
    </row>
    <row r="302" spans="1:14">
      <c r="A302" s="6" t="s">
        <v>133</v>
      </c>
      <c r="B302" s="6" t="s">
        <v>134</v>
      </c>
      <c r="C302" s="6" t="s">
        <v>239</v>
      </c>
      <c r="D302" s="6" t="s">
        <v>136</v>
      </c>
      <c r="E302" s="6" t="s">
        <v>135</v>
      </c>
      <c r="F302" s="6" t="s">
        <v>373</v>
      </c>
      <c r="G302" s="7">
        <v>0</v>
      </c>
      <c r="H302" s="7">
        <v>0</v>
      </c>
      <c r="I302" s="7">
        <v>0</v>
      </c>
      <c r="J302" s="7">
        <v>0</v>
      </c>
      <c r="K302" s="7">
        <v>0</v>
      </c>
      <c r="L302" s="7">
        <v>0</v>
      </c>
      <c r="M302" s="7">
        <v>0</v>
      </c>
      <c r="N302" s="7">
        <v>0</v>
      </c>
    </row>
    <row r="303" spans="1:14">
      <c r="A303" s="6" t="s">
        <v>133</v>
      </c>
      <c r="B303" s="6" t="s">
        <v>134</v>
      </c>
      <c r="C303" s="6" t="s">
        <v>240</v>
      </c>
      <c r="D303" s="6" t="s">
        <v>136</v>
      </c>
      <c r="E303" s="6" t="s">
        <v>135</v>
      </c>
      <c r="F303" s="6" t="s">
        <v>373</v>
      </c>
      <c r="G303" s="7">
        <v>0</v>
      </c>
      <c r="H303" s="7">
        <v>0</v>
      </c>
      <c r="I303" s="7">
        <v>0</v>
      </c>
      <c r="J303" s="7">
        <v>0</v>
      </c>
      <c r="K303" s="7">
        <v>0</v>
      </c>
      <c r="L303" s="7">
        <v>0</v>
      </c>
      <c r="M303" s="7">
        <v>0</v>
      </c>
      <c r="N303" s="7">
        <v>0</v>
      </c>
    </row>
    <row r="304" spans="1:14">
      <c r="A304" s="6" t="s">
        <v>133</v>
      </c>
      <c r="B304" s="6" t="s">
        <v>134</v>
      </c>
      <c r="C304" s="6" t="s">
        <v>241</v>
      </c>
      <c r="D304" s="6" t="s">
        <v>136</v>
      </c>
      <c r="E304" s="6" t="s">
        <v>135</v>
      </c>
      <c r="F304" s="6" t="s">
        <v>373</v>
      </c>
      <c r="G304" s="7">
        <v>0</v>
      </c>
      <c r="H304" s="7">
        <v>0</v>
      </c>
      <c r="I304" s="7">
        <v>0</v>
      </c>
      <c r="J304" s="7">
        <v>0</v>
      </c>
      <c r="K304" s="7">
        <v>0</v>
      </c>
      <c r="L304" s="7">
        <v>0</v>
      </c>
      <c r="M304" s="7">
        <v>0</v>
      </c>
      <c r="N304" s="7">
        <v>0</v>
      </c>
    </row>
    <row r="305" spans="1:14">
      <c r="A305" s="6" t="s">
        <v>133</v>
      </c>
      <c r="B305" s="6" t="s">
        <v>134</v>
      </c>
      <c r="C305" s="6" t="s">
        <v>242</v>
      </c>
      <c r="D305" s="6" t="s">
        <v>136</v>
      </c>
      <c r="E305" s="6" t="s">
        <v>135</v>
      </c>
      <c r="F305" s="6" t="s">
        <v>373</v>
      </c>
      <c r="G305" s="7">
        <v>0</v>
      </c>
      <c r="H305" s="7">
        <v>0</v>
      </c>
      <c r="I305" s="7">
        <v>0</v>
      </c>
      <c r="J305" s="7">
        <v>0</v>
      </c>
      <c r="K305" s="7">
        <v>0</v>
      </c>
      <c r="L305" s="7">
        <v>0</v>
      </c>
      <c r="M305" s="7">
        <v>0</v>
      </c>
      <c r="N305" s="7">
        <v>0</v>
      </c>
    </row>
    <row r="306" spans="1:14">
      <c r="A306" s="6" t="s">
        <v>133</v>
      </c>
      <c r="B306" s="6" t="s">
        <v>134</v>
      </c>
      <c r="C306" s="6" t="s">
        <v>243</v>
      </c>
      <c r="D306" s="6" t="s">
        <v>136</v>
      </c>
      <c r="E306" s="6" t="s">
        <v>135</v>
      </c>
      <c r="F306" s="6" t="s">
        <v>373</v>
      </c>
      <c r="G306" s="7">
        <v>0</v>
      </c>
      <c r="H306" s="7">
        <v>0</v>
      </c>
      <c r="I306" s="7">
        <v>0</v>
      </c>
      <c r="J306" s="7">
        <v>0</v>
      </c>
      <c r="K306" s="7">
        <v>0</v>
      </c>
      <c r="L306" s="7">
        <v>0</v>
      </c>
      <c r="M306" s="7">
        <v>0</v>
      </c>
      <c r="N306" s="7">
        <v>0</v>
      </c>
    </row>
    <row r="307" spans="1:14">
      <c r="A307" s="6" t="s">
        <v>133</v>
      </c>
      <c r="B307" s="6" t="s">
        <v>134</v>
      </c>
      <c r="C307" s="6" t="s">
        <v>244</v>
      </c>
      <c r="D307" s="6" t="s">
        <v>136</v>
      </c>
      <c r="E307" s="6" t="s">
        <v>135</v>
      </c>
      <c r="F307" s="6" t="s">
        <v>373</v>
      </c>
      <c r="G307" s="7">
        <v>0</v>
      </c>
      <c r="H307" s="7">
        <v>0</v>
      </c>
      <c r="I307" s="7">
        <v>0</v>
      </c>
      <c r="J307" s="7">
        <v>0</v>
      </c>
      <c r="K307" s="7">
        <v>0</v>
      </c>
      <c r="L307" s="7">
        <v>0</v>
      </c>
      <c r="M307" s="7">
        <v>0</v>
      </c>
      <c r="N307" s="7">
        <v>0</v>
      </c>
    </row>
    <row r="308" spans="1:14">
      <c r="A308" s="6" t="s">
        <v>133</v>
      </c>
      <c r="B308" s="6" t="s">
        <v>134</v>
      </c>
      <c r="C308" s="6" t="s">
        <v>245</v>
      </c>
      <c r="D308" s="6" t="s">
        <v>136</v>
      </c>
      <c r="E308" s="6" t="s">
        <v>135</v>
      </c>
      <c r="F308" s="6" t="s">
        <v>373</v>
      </c>
      <c r="G308" s="7">
        <v>-56020.130000000005</v>
      </c>
      <c r="H308" s="7">
        <v>692.93000000000006</v>
      </c>
      <c r="I308" s="7">
        <v>0</v>
      </c>
      <c r="J308" s="7">
        <v>0</v>
      </c>
      <c r="K308" s="7">
        <v>0</v>
      </c>
      <c r="L308" s="7">
        <v>638430.85</v>
      </c>
      <c r="M308" s="7">
        <v>0</v>
      </c>
      <c r="N308" s="7">
        <v>583103.65</v>
      </c>
    </row>
    <row r="309" spans="1:14">
      <c r="A309" s="6" t="s">
        <v>133</v>
      </c>
      <c r="B309" s="6" t="s">
        <v>134</v>
      </c>
      <c r="C309" s="6" t="s">
        <v>246</v>
      </c>
      <c r="D309" s="6" t="s">
        <v>136</v>
      </c>
      <c r="E309" s="6" t="s">
        <v>135</v>
      </c>
      <c r="F309" s="6" t="s">
        <v>373</v>
      </c>
      <c r="G309" s="7">
        <v>-25581.7</v>
      </c>
      <c r="H309" s="7">
        <v>73.239999999999995</v>
      </c>
      <c r="I309" s="7">
        <v>0</v>
      </c>
      <c r="J309" s="7">
        <v>0</v>
      </c>
      <c r="K309" s="7">
        <v>0</v>
      </c>
      <c r="L309" s="7">
        <v>279649.34000000003</v>
      </c>
      <c r="M309" s="7">
        <v>0</v>
      </c>
      <c r="N309" s="7">
        <v>254140.88</v>
      </c>
    </row>
    <row r="310" spans="1:14">
      <c r="A310" s="6" t="s">
        <v>133</v>
      </c>
      <c r="B310" s="6" t="s">
        <v>134</v>
      </c>
      <c r="C310" s="6" t="s">
        <v>247</v>
      </c>
      <c r="D310" s="6" t="s">
        <v>136</v>
      </c>
      <c r="E310" s="6" t="s">
        <v>135</v>
      </c>
      <c r="F310" s="6" t="s">
        <v>373</v>
      </c>
      <c r="G310" s="7">
        <v>3025.6</v>
      </c>
      <c r="H310" s="7">
        <v>65.98</v>
      </c>
      <c r="I310" s="7">
        <v>0</v>
      </c>
      <c r="J310" s="7">
        <v>0</v>
      </c>
      <c r="K310" s="7">
        <v>0</v>
      </c>
      <c r="L310" s="7">
        <v>-29370.27</v>
      </c>
      <c r="M310" s="7">
        <v>0</v>
      </c>
      <c r="N310" s="7">
        <v>-26278.690000000002</v>
      </c>
    </row>
    <row r="311" spans="1:14">
      <c r="A311" s="6" t="s">
        <v>133</v>
      </c>
      <c r="B311" s="6" t="s">
        <v>134</v>
      </c>
      <c r="C311" s="6" t="s">
        <v>248</v>
      </c>
      <c r="D311" s="6" t="s">
        <v>136</v>
      </c>
      <c r="E311" s="6" t="s">
        <v>135</v>
      </c>
      <c r="F311" s="6" t="s">
        <v>373</v>
      </c>
      <c r="G311" s="7">
        <v>1405.02</v>
      </c>
      <c r="H311" s="7">
        <v>30.54</v>
      </c>
      <c r="I311" s="7">
        <v>0</v>
      </c>
      <c r="J311" s="7">
        <v>0</v>
      </c>
      <c r="K311" s="7">
        <v>0</v>
      </c>
      <c r="L311" s="7">
        <v>-13644.92</v>
      </c>
      <c r="M311" s="7">
        <v>0</v>
      </c>
      <c r="N311" s="7">
        <v>-12209.36</v>
      </c>
    </row>
    <row r="312" spans="1:14">
      <c r="A312" s="6" t="s">
        <v>133</v>
      </c>
      <c r="B312" s="6" t="s">
        <v>134</v>
      </c>
      <c r="C312" s="6" t="s">
        <v>249</v>
      </c>
      <c r="D312" s="6" t="s">
        <v>136</v>
      </c>
      <c r="E312" s="6" t="s">
        <v>135</v>
      </c>
      <c r="F312" s="6" t="s">
        <v>373</v>
      </c>
      <c r="G312" s="7">
        <v>-155.76</v>
      </c>
      <c r="H312" s="7">
        <v>5.5600000000000005</v>
      </c>
      <c r="I312" s="7">
        <v>0</v>
      </c>
      <c r="J312" s="7">
        <v>0</v>
      </c>
      <c r="K312" s="7">
        <v>0</v>
      </c>
      <c r="L312" s="7">
        <v>1956.3600000000001</v>
      </c>
      <c r="M312" s="7">
        <v>0</v>
      </c>
      <c r="N312" s="7">
        <v>1806.16</v>
      </c>
    </row>
    <row r="313" spans="1:14">
      <c r="A313" s="6" t="s">
        <v>133</v>
      </c>
      <c r="B313" s="6" t="s">
        <v>134</v>
      </c>
      <c r="C313" s="6" t="s">
        <v>250</v>
      </c>
      <c r="D313" s="6" t="s">
        <v>136</v>
      </c>
      <c r="E313" s="6" t="s">
        <v>135</v>
      </c>
      <c r="F313" s="6" t="s">
        <v>373</v>
      </c>
      <c r="G313" s="7">
        <v>4475.1900000000005</v>
      </c>
      <c r="H313" s="7">
        <v>61.54</v>
      </c>
      <c r="I313" s="7">
        <v>0</v>
      </c>
      <c r="J313" s="7">
        <v>0</v>
      </c>
      <c r="K313" s="7">
        <v>0</v>
      </c>
      <c r="L313" s="7">
        <v>-45229.96</v>
      </c>
      <c r="M313" s="7">
        <v>0</v>
      </c>
      <c r="N313" s="7">
        <v>-40693.230000000003</v>
      </c>
    </row>
    <row r="314" spans="1:14">
      <c r="A314" s="6" t="s">
        <v>133</v>
      </c>
      <c r="B314" s="6" t="s">
        <v>134</v>
      </c>
      <c r="C314" s="6" t="s">
        <v>251</v>
      </c>
      <c r="D314" s="6" t="s">
        <v>136</v>
      </c>
      <c r="E314" s="6" t="s">
        <v>135</v>
      </c>
      <c r="F314" s="6" t="s">
        <v>373</v>
      </c>
      <c r="G314" s="7">
        <v>-27650.39</v>
      </c>
      <c r="H314" s="7">
        <v>1024.04</v>
      </c>
      <c r="I314" s="7">
        <v>0</v>
      </c>
      <c r="J314" s="7">
        <v>-77731.680000000008</v>
      </c>
      <c r="K314" s="7">
        <v>0</v>
      </c>
      <c r="L314" s="7">
        <v>348985.56</v>
      </c>
      <c r="M314" s="7">
        <v>0</v>
      </c>
      <c r="N314" s="7">
        <v>244627.53</v>
      </c>
    </row>
    <row r="315" spans="1:14">
      <c r="A315" s="6" t="s">
        <v>133</v>
      </c>
      <c r="B315" s="6" t="s">
        <v>134</v>
      </c>
      <c r="C315" s="6" t="s">
        <v>252</v>
      </c>
      <c r="D315" s="6" t="s">
        <v>136</v>
      </c>
      <c r="E315" s="6" t="s">
        <v>135</v>
      </c>
      <c r="F315" s="6" t="s">
        <v>373</v>
      </c>
      <c r="G315" s="7">
        <v>-7873.5700000000006</v>
      </c>
      <c r="H315" s="7">
        <v>112.22</v>
      </c>
      <c r="I315" s="7">
        <v>0</v>
      </c>
      <c r="J315" s="7">
        <v>0</v>
      </c>
      <c r="K315" s="7">
        <v>0</v>
      </c>
      <c r="L315" s="7">
        <v>90523.05</v>
      </c>
      <c r="M315" s="7">
        <v>0</v>
      </c>
      <c r="N315" s="7">
        <v>82761.7</v>
      </c>
    </row>
    <row r="316" spans="1:14">
      <c r="A316" s="6" t="s">
        <v>133</v>
      </c>
      <c r="B316" s="6" t="s">
        <v>134</v>
      </c>
      <c r="C316" s="6" t="s">
        <v>253</v>
      </c>
      <c r="D316" s="6" t="s">
        <v>136</v>
      </c>
      <c r="E316" s="6" t="s">
        <v>135</v>
      </c>
      <c r="F316" s="6" t="s">
        <v>373</v>
      </c>
      <c r="G316" s="7">
        <v>162.30000000000001</v>
      </c>
      <c r="H316" s="7">
        <v>1.1400000000000001</v>
      </c>
      <c r="I316" s="7">
        <v>0</v>
      </c>
      <c r="J316" s="7">
        <v>0</v>
      </c>
      <c r="K316" s="7">
        <v>0</v>
      </c>
      <c r="L316" s="7">
        <v>-1695.26</v>
      </c>
      <c r="M316" s="7">
        <v>0</v>
      </c>
      <c r="N316" s="7">
        <v>-1531.82</v>
      </c>
    </row>
    <row r="317" spans="1:14">
      <c r="A317" s="6" t="s">
        <v>133</v>
      </c>
      <c r="B317" s="6" t="s">
        <v>134</v>
      </c>
      <c r="C317" s="6" t="s">
        <v>254</v>
      </c>
      <c r="D317" s="6" t="s">
        <v>136</v>
      </c>
      <c r="E317" s="6" t="s">
        <v>135</v>
      </c>
      <c r="F317" s="6" t="s">
        <v>373</v>
      </c>
      <c r="G317" s="7">
        <v>205.61</v>
      </c>
      <c r="H317" s="7">
        <v>2.6</v>
      </c>
      <c r="I317" s="7">
        <v>0</v>
      </c>
      <c r="J317" s="7">
        <v>0</v>
      </c>
      <c r="K317" s="7">
        <v>0</v>
      </c>
      <c r="L317" s="7">
        <v>-2088.9700000000003</v>
      </c>
      <c r="M317" s="7">
        <v>0</v>
      </c>
      <c r="N317" s="7">
        <v>-1880.76</v>
      </c>
    </row>
    <row r="318" spans="1:14">
      <c r="A318" s="6" t="s">
        <v>133</v>
      </c>
      <c r="B318" s="6" t="s">
        <v>134</v>
      </c>
      <c r="C318" s="6" t="s">
        <v>255</v>
      </c>
      <c r="D318" s="6" t="s">
        <v>136</v>
      </c>
      <c r="E318" s="6" t="s">
        <v>135</v>
      </c>
      <c r="F318" s="6" t="s">
        <v>373</v>
      </c>
      <c r="G318" s="7">
        <v>-2253.17</v>
      </c>
      <c r="H318" s="7">
        <v>6.74</v>
      </c>
      <c r="I318" s="7">
        <v>0</v>
      </c>
      <c r="J318" s="7">
        <v>0</v>
      </c>
      <c r="K318" s="7">
        <v>0</v>
      </c>
      <c r="L318" s="7">
        <v>24644.98</v>
      </c>
      <c r="M318" s="7">
        <v>0</v>
      </c>
      <c r="N318" s="7">
        <v>22398.55</v>
      </c>
    </row>
    <row r="319" spans="1:14">
      <c r="A319" s="6" t="s">
        <v>133</v>
      </c>
      <c r="B319" s="6" t="s">
        <v>134</v>
      </c>
      <c r="C319" s="6" t="s">
        <v>256</v>
      </c>
      <c r="D319" s="6" t="s">
        <v>136</v>
      </c>
      <c r="E319" s="6" t="s">
        <v>135</v>
      </c>
      <c r="F319" s="6" t="s">
        <v>373</v>
      </c>
      <c r="G319" s="7">
        <v>453.34000000000003</v>
      </c>
      <c r="H319" s="7">
        <v>4.28</v>
      </c>
      <c r="I319" s="7">
        <v>0</v>
      </c>
      <c r="J319" s="7">
        <v>0</v>
      </c>
      <c r="K319" s="7">
        <v>0</v>
      </c>
      <c r="L319" s="7">
        <v>-4679.87</v>
      </c>
      <c r="M319" s="7">
        <v>0</v>
      </c>
      <c r="N319" s="7">
        <v>-4222.25</v>
      </c>
    </row>
    <row r="320" spans="1:14">
      <c r="A320" s="6" t="s">
        <v>133</v>
      </c>
      <c r="B320" s="6" t="s">
        <v>134</v>
      </c>
      <c r="C320" s="6" t="s">
        <v>257</v>
      </c>
      <c r="D320" s="6" t="s">
        <v>136</v>
      </c>
      <c r="E320" s="6" t="s">
        <v>135</v>
      </c>
      <c r="F320" s="6" t="s">
        <v>373</v>
      </c>
      <c r="G320" s="7">
        <v>66.3</v>
      </c>
      <c r="H320" s="7">
        <v>0.46</v>
      </c>
      <c r="I320" s="7">
        <v>0</v>
      </c>
      <c r="J320" s="7">
        <v>0</v>
      </c>
      <c r="K320" s="7">
        <v>0</v>
      </c>
      <c r="L320" s="7">
        <v>-692.26</v>
      </c>
      <c r="M320" s="7">
        <v>0</v>
      </c>
      <c r="N320" s="7">
        <v>-625.5</v>
      </c>
    </row>
    <row r="321" spans="1:14">
      <c r="A321" s="6" t="s">
        <v>133</v>
      </c>
      <c r="B321" s="6" t="s">
        <v>134</v>
      </c>
      <c r="C321" s="6" t="s">
        <v>258</v>
      </c>
      <c r="D321" s="6" t="s">
        <v>136</v>
      </c>
      <c r="E321" s="6" t="s">
        <v>135</v>
      </c>
      <c r="F321" s="6" t="s">
        <v>373</v>
      </c>
      <c r="G321" s="7">
        <v>0</v>
      </c>
      <c r="H321" s="7">
        <v>0</v>
      </c>
      <c r="I321" s="7">
        <v>0</v>
      </c>
      <c r="J321" s="7">
        <v>0</v>
      </c>
      <c r="K321" s="7">
        <v>0</v>
      </c>
      <c r="L321" s="7">
        <v>0</v>
      </c>
      <c r="M321" s="7">
        <v>0</v>
      </c>
      <c r="N321" s="7">
        <v>0</v>
      </c>
    </row>
    <row r="322" spans="1:14">
      <c r="A322" s="6" t="s">
        <v>133</v>
      </c>
      <c r="B322" s="6" t="s">
        <v>134</v>
      </c>
      <c r="C322" s="6" t="s">
        <v>259</v>
      </c>
      <c r="D322" s="6" t="s">
        <v>136</v>
      </c>
      <c r="E322" s="6" t="s">
        <v>135</v>
      </c>
      <c r="F322" s="6" t="s">
        <v>373</v>
      </c>
      <c r="G322" s="7">
        <v>0</v>
      </c>
      <c r="H322" s="7">
        <v>0</v>
      </c>
      <c r="I322" s="7">
        <v>0</v>
      </c>
      <c r="J322" s="7">
        <v>0</v>
      </c>
      <c r="K322" s="7">
        <v>0</v>
      </c>
      <c r="L322" s="7">
        <v>0</v>
      </c>
      <c r="M322" s="7">
        <v>0</v>
      </c>
      <c r="N322" s="7">
        <v>0</v>
      </c>
    </row>
    <row r="323" spans="1:14">
      <c r="A323" s="6" t="s">
        <v>133</v>
      </c>
      <c r="B323" s="6" t="s">
        <v>134</v>
      </c>
      <c r="C323" s="6" t="s">
        <v>260</v>
      </c>
      <c r="D323" s="6" t="s">
        <v>136</v>
      </c>
      <c r="E323" s="6" t="s">
        <v>135</v>
      </c>
      <c r="F323" s="6" t="s">
        <v>373</v>
      </c>
      <c r="G323" s="7">
        <v>0</v>
      </c>
      <c r="H323" s="7">
        <v>0</v>
      </c>
      <c r="I323" s="7">
        <v>0</v>
      </c>
      <c r="J323" s="7">
        <v>0</v>
      </c>
      <c r="K323" s="7">
        <v>0</v>
      </c>
      <c r="L323" s="7">
        <v>0</v>
      </c>
      <c r="M323" s="7">
        <v>0</v>
      </c>
      <c r="N323" s="7">
        <v>0</v>
      </c>
    </row>
    <row r="324" spans="1:14">
      <c r="A324" s="6" t="s">
        <v>133</v>
      </c>
      <c r="B324" s="6" t="s">
        <v>134</v>
      </c>
      <c r="C324" s="6" t="s">
        <v>261</v>
      </c>
      <c r="D324" s="6" t="s">
        <v>136</v>
      </c>
      <c r="E324" s="6" t="s">
        <v>135</v>
      </c>
      <c r="F324" s="6" t="s">
        <v>373</v>
      </c>
      <c r="G324" s="7">
        <v>0</v>
      </c>
      <c r="H324" s="7">
        <v>0</v>
      </c>
      <c r="I324" s="7">
        <v>0</v>
      </c>
      <c r="J324" s="7">
        <v>0</v>
      </c>
      <c r="K324" s="7">
        <v>0</v>
      </c>
      <c r="L324" s="7">
        <v>0</v>
      </c>
      <c r="M324" s="7">
        <v>0</v>
      </c>
      <c r="N324" s="7">
        <v>0</v>
      </c>
    </row>
    <row r="325" spans="1:14">
      <c r="A325" s="6" t="s">
        <v>133</v>
      </c>
      <c r="B325" s="6" t="s">
        <v>134</v>
      </c>
      <c r="C325" s="6" t="s">
        <v>262</v>
      </c>
      <c r="D325" s="6" t="s">
        <v>136</v>
      </c>
      <c r="E325" s="6" t="s">
        <v>135</v>
      </c>
      <c r="F325" s="6" t="s">
        <v>373</v>
      </c>
      <c r="G325" s="7">
        <v>0</v>
      </c>
      <c r="H325" s="7">
        <v>0</v>
      </c>
      <c r="I325" s="7">
        <v>0</v>
      </c>
      <c r="J325" s="7">
        <v>0</v>
      </c>
      <c r="K325" s="7">
        <v>0</v>
      </c>
      <c r="L325" s="7">
        <v>0</v>
      </c>
      <c r="M325" s="7">
        <v>0</v>
      </c>
      <c r="N325" s="7">
        <v>0</v>
      </c>
    </row>
    <row r="326" spans="1:14">
      <c r="A326" s="6" t="s">
        <v>133</v>
      </c>
      <c r="B326" s="6" t="s">
        <v>134</v>
      </c>
      <c r="C326" s="6" t="s">
        <v>263</v>
      </c>
      <c r="D326" s="6" t="s">
        <v>136</v>
      </c>
      <c r="E326" s="6" t="s">
        <v>135</v>
      </c>
      <c r="F326" s="6" t="s">
        <v>373</v>
      </c>
      <c r="G326" s="7">
        <v>0</v>
      </c>
      <c r="H326" s="7">
        <v>0</v>
      </c>
      <c r="I326" s="7">
        <v>0</v>
      </c>
      <c r="J326" s="7">
        <v>0</v>
      </c>
      <c r="K326" s="7">
        <v>0</v>
      </c>
      <c r="L326" s="7">
        <v>0</v>
      </c>
      <c r="M326" s="7">
        <v>0</v>
      </c>
      <c r="N326" s="7">
        <v>0</v>
      </c>
    </row>
    <row r="327" spans="1:14">
      <c r="A327" s="6" t="s">
        <v>133</v>
      </c>
      <c r="B327" s="6" t="s">
        <v>134</v>
      </c>
      <c r="C327" s="6" t="s">
        <v>264</v>
      </c>
      <c r="D327" s="6" t="s">
        <v>136</v>
      </c>
      <c r="E327" s="6" t="s">
        <v>135</v>
      </c>
      <c r="F327" s="6" t="s">
        <v>373</v>
      </c>
      <c r="G327" s="7">
        <v>0</v>
      </c>
      <c r="H327" s="7">
        <v>0</v>
      </c>
      <c r="I327" s="7">
        <v>0</v>
      </c>
      <c r="J327" s="7">
        <v>0</v>
      </c>
      <c r="K327" s="7">
        <v>0</v>
      </c>
      <c r="L327" s="7">
        <v>0</v>
      </c>
      <c r="M327" s="7">
        <v>0</v>
      </c>
      <c r="N327" s="7">
        <v>0</v>
      </c>
    </row>
    <row r="328" spans="1:14">
      <c r="A328" s="6" t="s">
        <v>133</v>
      </c>
      <c r="B328" s="6" t="s">
        <v>134</v>
      </c>
      <c r="C328" s="6" t="s">
        <v>265</v>
      </c>
      <c r="D328" s="6" t="s">
        <v>136</v>
      </c>
      <c r="E328" s="6" t="s">
        <v>135</v>
      </c>
      <c r="F328" s="6" t="s">
        <v>373</v>
      </c>
      <c r="G328" s="7">
        <v>0</v>
      </c>
      <c r="H328" s="7">
        <v>0</v>
      </c>
      <c r="I328" s="7">
        <v>0</v>
      </c>
      <c r="J328" s="7">
        <v>0</v>
      </c>
      <c r="K328" s="7">
        <v>0</v>
      </c>
      <c r="L328" s="7">
        <v>0</v>
      </c>
      <c r="M328" s="7">
        <v>0</v>
      </c>
      <c r="N328" s="7">
        <v>0</v>
      </c>
    </row>
    <row r="329" spans="1:14">
      <c r="A329" s="6" t="s">
        <v>133</v>
      </c>
      <c r="B329" s="6" t="s">
        <v>134</v>
      </c>
      <c r="C329" s="6" t="s">
        <v>266</v>
      </c>
      <c r="D329" s="6" t="s">
        <v>136</v>
      </c>
      <c r="E329" s="6" t="s">
        <v>135</v>
      </c>
      <c r="F329" s="6" t="s">
        <v>373</v>
      </c>
      <c r="G329" s="7">
        <v>0</v>
      </c>
      <c r="H329" s="7">
        <v>0</v>
      </c>
      <c r="I329" s="7">
        <v>0</v>
      </c>
      <c r="J329" s="7">
        <v>0</v>
      </c>
      <c r="K329" s="7">
        <v>0</v>
      </c>
      <c r="L329" s="7">
        <v>0</v>
      </c>
      <c r="M329" s="7">
        <v>0</v>
      </c>
      <c r="N329" s="7">
        <v>0</v>
      </c>
    </row>
    <row r="330" spans="1:14">
      <c r="A330" s="6" t="s">
        <v>133</v>
      </c>
      <c r="B330" s="6" t="s">
        <v>134</v>
      </c>
      <c r="C330" s="6" t="s">
        <v>267</v>
      </c>
      <c r="D330" s="6" t="s">
        <v>136</v>
      </c>
      <c r="E330" s="6" t="s">
        <v>135</v>
      </c>
      <c r="F330" s="6" t="s">
        <v>373</v>
      </c>
      <c r="G330" s="7">
        <v>0</v>
      </c>
      <c r="H330" s="7">
        <v>0</v>
      </c>
      <c r="I330" s="7">
        <v>0</v>
      </c>
      <c r="J330" s="7">
        <v>0</v>
      </c>
      <c r="K330" s="7">
        <v>0</v>
      </c>
      <c r="L330" s="7">
        <v>0</v>
      </c>
      <c r="M330" s="7">
        <v>0</v>
      </c>
      <c r="N330" s="7">
        <v>0</v>
      </c>
    </row>
    <row r="331" spans="1:14">
      <c r="A331" s="6" t="s">
        <v>133</v>
      </c>
      <c r="B331" s="6" t="s">
        <v>134</v>
      </c>
      <c r="C331" s="6" t="s">
        <v>268</v>
      </c>
      <c r="D331" s="6" t="s">
        <v>136</v>
      </c>
      <c r="E331" s="6" t="s">
        <v>135</v>
      </c>
      <c r="F331" s="6" t="s">
        <v>373</v>
      </c>
      <c r="G331" s="7">
        <v>0</v>
      </c>
      <c r="H331" s="7">
        <v>0</v>
      </c>
      <c r="I331" s="7">
        <v>0</v>
      </c>
      <c r="J331" s="7">
        <v>0</v>
      </c>
      <c r="K331" s="7">
        <v>0</v>
      </c>
      <c r="L331" s="7">
        <v>0</v>
      </c>
      <c r="M331" s="7">
        <v>0</v>
      </c>
      <c r="N331" s="7">
        <v>0</v>
      </c>
    </row>
    <row r="332" spans="1:14">
      <c r="A332" s="6" t="s">
        <v>133</v>
      </c>
      <c r="B332" s="6" t="s">
        <v>134</v>
      </c>
      <c r="C332" s="6" t="s">
        <v>269</v>
      </c>
      <c r="D332" s="6" t="s">
        <v>136</v>
      </c>
      <c r="E332" s="6" t="s">
        <v>135</v>
      </c>
      <c r="F332" s="6" t="s">
        <v>373</v>
      </c>
      <c r="G332" s="7">
        <v>0</v>
      </c>
      <c r="H332" s="7">
        <v>0</v>
      </c>
      <c r="I332" s="7">
        <v>0</v>
      </c>
      <c r="J332" s="7">
        <v>0</v>
      </c>
      <c r="K332" s="7">
        <v>0</v>
      </c>
      <c r="L332" s="7">
        <v>0</v>
      </c>
      <c r="M332" s="7">
        <v>0</v>
      </c>
      <c r="N332" s="7">
        <v>0</v>
      </c>
    </row>
    <row r="333" spans="1:14">
      <c r="A333" s="6" t="s">
        <v>133</v>
      </c>
      <c r="B333" s="6" t="s">
        <v>134</v>
      </c>
      <c r="C333" s="6" t="s">
        <v>270</v>
      </c>
      <c r="D333" s="6" t="s">
        <v>136</v>
      </c>
      <c r="E333" s="6" t="s">
        <v>135</v>
      </c>
      <c r="F333" s="6" t="s">
        <v>373</v>
      </c>
      <c r="G333" s="7">
        <v>0</v>
      </c>
      <c r="H333" s="7">
        <v>0</v>
      </c>
      <c r="I333" s="7">
        <v>0</v>
      </c>
      <c r="J333" s="7">
        <v>0</v>
      </c>
      <c r="K333" s="7">
        <v>0</v>
      </c>
      <c r="L333" s="7">
        <v>0</v>
      </c>
      <c r="M333" s="7">
        <v>0</v>
      </c>
      <c r="N333" s="7">
        <v>0</v>
      </c>
    </row>
    <row r="334" spans="1:14">
      <c r="A334" s="6" t="s">
        <v>133</v>
      </c>
      <c r="B334" s="6" t="s">
        <v>134</v>
      </c>
      <c r="C334" s="6" t="s">
        <v>271</v>
      </c>
      <c r="D334" s="6" t="s">
        <v>136</v>
      </c>
      <c r="E334" s="6" t="s">
        <v>135</v>
      </c>
      <c r="F334" s="6" t="s">
        <v>373</v>
      </c>
      <c r="G334" s="7">
        <v>0</v>
      </c>
      <c r="H334" s="7">
        <v>0</v>
      </c>
      <c r="I334" s="7">
        <v>0</v>
      </c>
      <c r="J334" s="7">
        <v>0</v>
      </c>
      <c r="K334" s="7">
        <v>0</v>
      </c>
      <c r="L334" s="7">
        <v>0</v>
      </c>
      <c r="M334" s="7">
        <v>0</v>
      </c>
      <c r="N334" s="7">
        <v>0</v>
      </c>
    </row>
    <row r="335" spans="1:14">
      <c r="A335" s="6" t="s">
        <v>133</v>
      </c>
      <c r="B335" s="6" t="s">
        <v>134</v>
      </c>
      <c r="C335" s="6" t="s">
        <v>272</v>
      </c>
      <c r="D335" s="6" t="s">
        <v>136</v>
      </c>
      <c r="E335" s="6" t="s">
        <v>135</v>
      </c>
      <c r="F335" s="6" t="s">
        <v>373</v>
      </c>
      <c r="G335" s="7">
        <v>0</v>
      </c>
      <c r="H335" s="7">
        <v>0</v>
      </c>
      <c r="I335" s="7">
        <v>0</v>
      </c>
      <c r="J335" s="7">
        <v>0</v>
      </c>
      <c r="K335" s="7">
        <v>0</v>
      </c>
      <c r="L335" s="7">
        <v>0</v>
      </c>
      <c r="M335" s="7">
        <v>0</v>
      </c>
      <c r="N335" s="7">
        <v>0</v>
      </c>
    </row>
    <row r="336" spans="1:14">
      <c r="A336" s="6" t="s">
        <v>133</v>
      </c>
      <c r="B336" s="6" t="s">
        <v>134</v>
      </c>
      <c r="C336" s="6" t="s">
        <v>273</v>
      </c>
      <c r="D336" s="6" t="s">
        <v>136</v>
      </c>
      <c r="E336" s="6" t="s">
        <v>135</v>
      </c>
      <c r="F336" s="6" t="s">
        <v>373</v>
      </c>
      <c r="G336" s="7">
        <v>0</v>
      </c>
      <c r="H336" s="7">
        <v>0</v>
      </c>
      <c r="I336" s="7">
        <v>0</v>
      </c>
      <c r="J336" s="7">
        <v>0</v>
      </c>
      <c r="K336" s="7">
        <v>0</v>
      </c>
      <c r="L336" s="7">
        <v>0</v>
      </c>
      <c r="M336" s="7">
        <v>0</v>
      </c>
      <c r="N336" s="7">
        <v>0</v>
      </c>
    </row>
    <row r="337" spans="1:14">
      <c r="A337" s="6" t="s">
        <v>133</v>
      </c>
      <c r="B337" s="6" t="s">
        <v>134</v>
      </c>
      <c r="C337" s="6" t="s">
        <v>274</v>
      </c>
      <c r="D337" s="6" t="s">
        <v>136</v>
      </c>
      <c r="E337" s="6" t="s">
        <v>135</v>
      </c>
      <c r="F337" s="6" t="s">
        <v>373</v>
      </c>
      <c r="G337" s="7">
        <v>0</v>
      </c>
      <c r="H337" s="7">
        <v>0</v>
      </c>
      <c r="I337" s="7">
        <v>0</v>
      </c>
      <c r="J337" s="7">
        <v>0</v>
      </c>
      <c r="K337" s="7">
        <v>0</v>
      </c>
      <c r="L337" s="7">
        <v>0</v>
      </c>
      <c r="M337" s="7">
        <v>0</v>
      </c>
      <c r="N337" s="7">
        <v>0</v>
      </c>
    </row>
    <row r="338" spans="1:14">
      <c r="A338" s="6" t="s">
        <v>133</v>
      </c>
      <c r="B338" s="6" t="s">
        <v>134</v>
      </c>
      <c r="C338" s="6" t="s">
        <v>275</v>
      </c>
      <c r="D338" s="6" t="s">
        <v>136</v>
      </c>
      <c r="E338" s="6" t="s">
        <v>135</v>
      </c>
      <c r="F338" s="6" t="s">
        <v>373</v>
      </c>
      <c r="G338" s="7">
        <v>0</v>
      </c>
      <c r="H338" s="7">
        <v>0</v>
      </c>
      <c r="I338" s="7">
        <v>0</v>
      </c>
      <c r="J338" s="7">
        <v>0</v>
      </c>
      <c r="K338" s="7">
        <v>0</v>
      </c>
      <c r="L338" s="7">
        <v>0</v>
      </c>
      <c r="M338" s="7">
        <v>0</v>
      </c>
      <c r="N338" s="7">
        <v>0</v>
      </c>
    </row>
    <row r="339" spans="1:14">
      <c r="A339" s="6" t="s">
        <v>133</v>
      </c>
      <c r="B339" s="6" t="s">
        <v>134</v>
      </c>
      <c r="C339" s="6" t="s">
        <v>276</v>
      </c>
      <c r="D339" s="6" t="s">
        <v>136</v>
      </c>
      <c r="E339" s="6" t="s">
        <v>135</v>
      </c>
      <c r="F339" s="6" t="s">
        <v>373</v>
      </c>
      <c r="G339" s="7">
        <v>0</v>
      </c>
      <c r="H339" s="7">
        <v>0</v>
      </c>
      <c r="I339" s="7">
        <v>0</v>
      </c>
      <c r="J339" s="7">
        <v>0</v>
      </c>
      <c r="K339" s="7">
        <v>0</v>
      </c>
      <c r="L339" s="7">
        <v>0</v>
      </c>
      <c r="M339" s="7">
        <v>0</v>
      </c>
      <c r="N339" s="7">
        <v>0</v>
      </c>
    </row>
    <row r="340" spans="1:14">
      <c r="A340" s="6" t="s">
        <v>133</v>
      </c>
      <c r="B340" s="6" t="s">
        <v>134</v>
      </c>
      <c r="C340" s="6" t="s">
        <v>277</v>
      </c>
      <c r="D340" s="6" t="s">
        <v>136</v>
      </c>
      <c r="E340" s="6" t="s">
        <v>135</v>
      </c>
      <c r="F340" s="6" t="s">
        <v>373</v>
      </c>
      <c r="G340" s="7">
        <v>0</v>
      </c>
      <c r="H340" s="7">
        <v>0</v>
      </c>
      <c r="I340" s="7">
        <v>0</v>
      </c>
      <c r="J340" s="7">
        <v>0</v>
      </c>
      <c r="K340" s="7">
        <v>0</v>
      </c>
      <c r="L340" s="7">
        <v>0</v>
      </c>
      <c r="M340" s="7">
        <v>0</v>
      </c>
      <c r="N340" s="7">
        <v>0</v>
      </c>
    </row>
    <row r="341" spans="1:14">
      <c r="A341" s="6" t="s">
        <v>133</v>
      </c>
      <c r="B341" s="6" t="s">
        <v>134</v>
      </c>
      <c r="C341" s="6" t="s">
        <v>278</v>
      </c>
      <c r="D341" s="6" t="s">
        <v>136</v>
      </c>
      <c r="E341" s="6" t="s">
        <v>135</v>
      </c>
      <c r="F341" s="6" t="s">
        <v>373</v>
      </c>
      <c r="G341" s="7">
        <v>0</v>
      </c>
      <c r="H341" s="7">
        <v>0</v>
      </c>
      <c r="I341" s="7">
        <v>0</v>
      </c>
      <c r="J341" s="7">
        <v>0</v>
      </c>
      <c r="K341" s="7">
        <v>0</v>
      </c>
      <c r="L341" s="7">
        <v>0</v>
      </c>
      <c r="M341" s="7">
        <v>0</v>
      </c>
      <c r="N341" s="7">
        <v>0</v>
      </c>
    </row>
    <row r="342" spans="1:14">
      <c r="A342" s="6" t="s">
        <v>133</v>
      </c>
      <c r="B342" s="6" t="s">
        <v>134</v>
      </c>
      <c r="C342" s="6" t="s">
        <v>279</v>
      </c>
      <c r="D342" s="6" t="s">
        <v>136</v>
      </c>
      <c r="E342" s="6" t="s">
        <v>135</v>
      </c>
      <c r="F342" s="6" t="s">
        <v>373</v>
      </c>
      <c r="G342" s="7">
        <v>0</v>
      </c>
      <c r="H342" s="7">
        <v>0</v>
      </c>
      <c r="I342" s="7">
        <v>0</v>
      </c>
      <c r="J342" s="7">
        <v>0</v>
      </c>
      <c r="K342" s="7">
        <v>0</v>
      </c>
      <c r="L342" s="7">
        <v>0</v>
      </c>
      <c r="M342" s="7">
        <v>0</v>
      </c>
      <c r="N342" s="7">
        <v>0</v>
      </c>
    </row>
    <row r="343" spans="1:14">
      <c r="A343" s="6" t="s">
        <v>133</v>
      </c>
      <c r="B343" s="6" t="s">
        <v>134</v>
      </c>
      <c r="C343" s="6" t="s">
        <v>280</v>
      </c>
      <c r="D343" s="6" t="s">
        <v>136</v>
      </c>
      <c r="E343" s="6" t="s">
        <v>135</v>
      </c>
      <c r="F343" s="6" t="s">
        <v>373</v>
      </c>
      <c r="G343" s="7">
        <v>0</v>
      </c>
      <c r="H343" s="7">
        <v>0</v>
      </c>
      <c r="I343" s="7">
        <v>0</v>
      </c>
      <c r="J343" s="7">
        <v>0</v>
      </c>
      <c r="K343" s="7">
        <v>0</v>
      </c>
      <c r="L343" s="7">
        <v>0</v>
      </c>
      <c r="M343" s="7">
        <v>0</v>
      </c>
      <c r="N343" s="7">
        <v>0</v>
      </c>
    </row>
    <row r="344" spans="1:14">
      <c r="A344" s="6" t="s">
        <v>133</v>
      </c>
      <c r="B344" s="6" t="s">
        <v>134</v>
      </c>
      <c r="C344" s="6" t="s">
        <v>281</v>
      </c>
      <c r="D344" s="6" t="s">
        <v>136</v>
      </c>
      <c r="E344" s="6" t="s">
        <v>135</v>
      </c>
      <c r="F344" s="6" t="s">
        <v>373</v>
      </c>
      <c r="G344" s="7">
        <v>-124686.6</v>
      </c>
      <c r="H344" s="7">
        <v>-9155.41</v>
      </c>
      <c r="I344" s="7">
        <v>0</v>
      </c>
      <c r="J344" s="7">
        <v>-1440.1000000000001</v>
      </c>
      <c r="K344" s="7">
        <v>0</v>
      </c>
      <c r="L344" s="7">
        <v>7746.21</v>
      </c>
      <c r="M344" s="7">
        <v>0</v>
      </c>
      <c r="N344" s="7">
        <v>-127535.90000000001</v>
      </c>
    </row>
    <row r="345" spans="1:14">
      <c r="A345" s="6" t="s">
        <v>133</v>
      </c>
      <c r="B345" s="6" t="s">
        <v>134</v>
      </c>
      <c r="C345" s="6" t="s">
        <v>282</v>
      </c>
      <c r="D345" s="6" t="s">
        <v>136</v>
      </c>
      <c r="E345" s="6" t="s">
        <v>135</v>
      </c>
      <c r="F345" s="6" t="s">
        <v>373</v>
      </c>
      <c r="G345" s="7">
        <v>-102469.85</v>
      </c>
      <c r="H345" s="7">
        <v>-3763.19</v>
      </c>
      <c r="I345" s="7">
        <v>0</v>
      </c>
      <c r="J345" s="7">
        <v>-1425.2</v>
      </c>
      <c r="K345" s="7">
        <v>0</v>
      </c>
      <c r="L345" s="7">
        <v>-92949.22</v>
      </c>
      <c r="M345" s="7">
        <v>0</v>
      </c>
      <c r="N345" s="7">
        <v>-200607.46</v>
      </c>
    </row>
    <row r="346" spans="1:14">
      <c r="A346" s="6" t="s">
        <v>133</v>
      </c>
      <c r="B346" s="6" t="s">
        <v>134</v>
      </c>
      <c r="C346" s="6" t="s">
        <v>283</v>
      </c>
      <c r="D346" s="6" t="s">
        <v>136</v>
      </c>
      <c r="E346" s="6" t="s">
        <v>135</v>
      </c>
      <c r="F346" s="6" t="s">
        <v>373</v>
      </c>
      <c r="G346" s="7">
        <v>-222065.1</v>
      </c>
      <c r="H346" s="7">
        <v>-8817.34</v>
      </c>
      <c r="I346" s="7">
        <v>0</v>
      </c>
      <c r="J346" s="7">
        <v>0</v>
      </c>
      <c r="K346" s="7">
        <v>0</v>
      </c>
      <c r="L346" s="7">
        <v>-246714.71</v>
      </c>
      <c r="M346" s="7">
        <v>0</v>
      </c>
      <c r="N346" s="7">
        <v>-477597.15</v>
      </c>
    </row>
    <row r="347" spans="1:14">
      <c r="A347" s="6" t="s">
        <v>133</v>
      </c>
      <c r="B347" s="6" t="s">
        <v>134</v>
      </c>
      <c r="C347" s="6" t="s">
        <v>284</v>
      </c>
      <c r="D347" s="6" t="s">
        <v>136</v>
      </c>
      <c r="E347" s="6" t="s">
        <v>135</v>
      </c>
      <c r="F347" s="6" t="s">
        <v>373</v>
      </c>
      <c r="G347" s="7">
        <v>0</v>
      </c>
      <c r="H347" s="7">
        <v>69.42</v>
      </c>
      <c r="I347" s="7">
        <v>0</v>
      </c>
      <c r="J347" s="7">
        <v>0</v>
      </c>
      <c r="K347" s="7">
        <v>0</v>
      </c>
      <c r="L347" s="7">
        <v>0</v>
      </c>
      <c r="M347" s="7">
        <v>0</v>
      </c>
      <c r="N347" s="7">
        <v>69.42</v>
      </c>
    </row>
    <row r="348" spans="1:14">
      <c r="A348" s="6" t="s">
        <v>133</v>
      </c>
      <c r="B348" s="6" t="s">
        <v>134</v>
      </c>
      <c r="C348" s="6" t="s">
        <v>285</v>
      </c>
      <c r="D348" s="6" t="s">
        <v>136</v>
      </c>
      <c r="E348" s="6" t="s">
        <v>135</v>
      </c>
      <c r="F348" s="6" t="s">
        <v>373</v>
      </c>
      <c r="G348" s="7">
        <v>-25245.81</v>
      </c>
      <c r="H348" s="7">
        <v>225</v>
      </c>
      <c r="I348" s="7">
        <v>0</v>
      </c>
      <c r="J348" s="7">
        <v>0</v>
      </c>
      <c r="K348" s="7">
        <v>0</v>
      </c>
      <c r="L348" s="7">
        <v>-46755.42</v>
      </c>
      <c r="M348" s="7">
        <v>0</v>
      </c>
      <c r="N348" s="7">
        <v>-71776.23</v>
      </c>
    </row>
    <row r="349" spans="1:14">
      <c r="A349" s="6" t="s">
        <v>133</v>
      </c>
      <c r="B349" s="6" t="s">
        <v>134</v>
      </c>
      <c r="C349" s="6" t="s">
        <v>286</v>
      </c>
      <c r="D349" s="6" t="s">
        <v>136</v>
      </c>
      <c r="E349" s="6" t="s">
        <v>135</v>
      </c>
      <c r="F349" s="6" t="s">
        <v>373</v>
      </c>
      <c r="G349" s="7">
        <v>-269663.59999999998</v>
      </c>
      <c r="H349" s="7">
        <v>17897.86</v>
      </c>
      <c r="I349" s="7">
        <v>0</v>
      </c>
      <c r="J349" s="7">
        <v>-988.81000000000006</v>
      </c>
      <c r="K349" s="7">
        <v>0</v>
      </c>
      <c r="L349" s="7">
        <v>-365871.12</v>
      </c>
      <c r="M349" s="7">
        <v>0</v>
      </c>
      <c r="N349" s="7">
        <v>-618625.67000000004</v>
      </c>
    </row>
    <row r="350" spans="1:14">
      <c r="A350" s="6" t="s">
        <v>133</v>
      </c>
      <c r="B350" s="6" t="s">
        <v>134</v>
      </c>
      <c r="C350" s="6" t="s">
        <v>287</v>
      </c>
      <c r="D350" s="6" t="s">
        <v>136</v>
      </c>
      <c r="E350" s="6" t="s">
        <v>135</v>
      </c>
      <c r="F350" s="6" t="s">
        <v>373</v>
      </c>
      <c r="G350" s="7">
        <v>-103355.27</v>
      </c>
      <c r="H350" s="7">
        <v>-2255.21</v>
      </c>
      <c r="I350" s="7">
        <v>0</v>
      </c>
      <c r="J350" s="7">
        <v>-998.16</v>
      </c>
      <c r="K350" s="7">
        <v>0</v>
      </c>
      <c r="L350" s="7">
        <v>-65232.67</v>
      </c>
      <c r="M350" s="7">
        <v>0</v>
      </c>
      <c r="N350" s="7">
        <v>-171841.31</v>
      </c>
    </row>
    <row r="351" spans="1:14">
      <c r="A351" s="6" t="s">
        <v>133</v>
      </c>
      <c r="B351" s="6" t="s">
        <v>134</v>
      </c>
      <c r="C351" s="6" t="s">
        <v>288</v>
      </c>
      <c r="D351" s="6" t="s">
        <v>136</v>
      </c>
      <c r="E351" s="6" t="s">
        <v>135</v>
      </c>
      <c r="F351" s="6" t="s">
        <v>373</v>
      </c>
      <c r="G351" s="7">
        <v>0</v>
      </c>
      <c r="H351" s="7">
        <v>0</v>
      </c>
      <c r="I351" s="7">
        <v>0</v>
      </c>
      <c r="J351" s="7">
        <v>0</v>
      </c>
      <c r="K351" s="7">
        <v>0</v>
      </c>
      <c r="L351" s="7">
        <v>0</v>
      </c>
      <c r="M351" s="7">
        <v>0</v>
      </c>
      <c r="N351" s="7">
        <v>0</v>
      </c>
    </row>
    <row r="352" spans="1:14">
      <c r="A352" s="6" t="s">
        <v>133</v>
      </c>
      <c r="B352" s="6" t="s">
        <v>134</v>
      </c>
      <c r="C352" s="6" t="s">
        <v>289</v>
      </c>
      <c r="D352" s="6" t="s">
        <v>136</v>
      </c>
      <c r="E352" s="6" t="s">
        <v>135</v>
      </c>
      <c r="F352" s="6" t="s">
        <v>373</v>
      </c>
      <c r="G352" s="7">
        <v>0</v>
      </c>
      <c r="H352" s="7">
        <v>0</v>
      </c>
      <c r="I352" s="7">
        <v>0</v>
      </c>
      <c r="J352" s="7">
        <v>0</v>
      </c>
      <c r="K352" s="7">
        <v>0</v>
      </c>
      <c r="L352" s="7">
        <v>0</v>
      </c>
      <c r="M352" s="7">
        <v>0</v>
      </c>
      <c r="N352" s="7">
        <v>0</v>
      </c>
    </row>
    <row r="353" spans="1:14">
      <c r="A353" s="6" t="s">
        <v>133</v>
      </c>
      <c r="B353" s="6" t="s">
        <v>134</v>
      </c>
      <c r="C353" s="6" t="s">
        <v>290</v>
      </c>
      <c r="D353" s="6" t="s">
        <v>136</v>
      </c>
      <c r="E353" s="6" t="s">
        <v>135</v>
      </c>
      <c r="F353" s="6" t="s">
        <v>373</v>
      </c>
      <c r="G353" s="7">
        <v>0</v>
      </c>
      <c r="H353" s="7">
        <v>0</v>
      </c>
      <c r="I353" s="7">
        <v>0</v>
      </c>
      <c r="J353" s="7">
        <v>0</v>
      </c>
      <c r="K353" s="7">
        <v>0</v>
      </c>
      <c r="L353" s="7">
        <v>0</v>
      </c>
      <c r="M353" s="7">
        <v>0</v>
      </c>
      <c r="N353" s="7">
        <v>0</v>
      </c>
    </row>
    <row r="354" spans="1:14">
      <c r="A354" s="6" t="s">
        <v>133</v>
      </c>
      <c r="B354" s="6" t="s">
        <v>134</v>
      </c>
      <c r="C354" s="6" t="s">
        <v>291</v>
      </c>
      <c r="D354" s="6" t="s">
        <v>136</v>
      </c>
      <c r="E354" s="6" t="s">
        <v>135</v>
      </c>
      <c r="F354" s="6" t="s">
        <v>373</v>
      </c>
      <c r="G354" s="7">
        <v>0</v>
      </c>
      <c r="H354" s="7">
        <v>0</v>
      </c>
      <c r="I354" s="7">
        <v>0</v>
      </c>
      <c r="J354" s="7">
        <v>0</v>
      </c>
      <c r="K354" s="7">
        <v>0</v>
      </c>
      <c r="L354" s="7">
        <v>0</v>
      </c>
      <c r="M354" s="7">
        <v>0</v>
      </c>
      <c r="N354" s="7">
        <v>0</v>
      </c>
    </row>
    <row r="355" spans="1:14">
      <c r="A355" s="6" t="s">
        <v>133</v>
      </c>
      <c r="B355" s="6" t="s">
        <v>134</v>
      </c>
      <c r="C355" s="6" t="s">
        <v>292</v>
      </c>
      <c r="D355" s="6" t="s">
        <v>136</v>
      </c>
      <c r="E355" s="6" t="s">
        <v>135</v>
      </c>
      <c r="F355" s="6" t="s">
        <v>373</v>
      </c>
      <c r="G355" s="7">
        <v>0</v>
      </c>
      <c r="H355" s="7">
        <v>0</v>
      </c>
      <c r="I355" s="7">
        <v>0</v>
      </c>
      <c r="J355" s="7">
        <v>0</v>
      </c>
      <c r="K355" s="7">
        <v>0</v>
      </c>
      <c r="L355" s="7">
        <v>0</v>
      </c>
      <c r="M355" s="7">
        <v>0</v>
      </c>
      <c r="N355" s="7">
        <v>0</v>
      </c>
    </row>
    <row r="356" spans="1:14">
      <c r="A356" s="6" t="s">
        <v>133</v>
      </c>
      <c r="B356" s="6" t="s">
        <v>134</v>
      </c>
      <c r="C356" s="6" t="s">
        <v>293</v>
      </c>
      <c r="D356" s="6" t="s">
        <v>136</v>
      </c>
      <c r="E356" s="6" t="s">
        <v>135</v>
      </c>
      <c r="F356" s="6" t="s">
        <v>373</v>
      </c>
      <c r="G356" s="7">
        <v>0</v>
      </c>
      <c r="H356" s="7">
        <v>0</v>
      </c>
      <c r="I356" s="7">
        <v>0</v>
      </c>
      <c r="J356" s="7">
        <v>0</v>
      </c>
      <c r="K356" s="7">
        <v>0</v>
      </c>
      <c r="L356" s="7">
        <v>0</v>
      </c>
      <c r="M356" s="7">
        <v>0</v>
      </c>
      <c r="N356" s="7">
        <v>0</v>
      </c>
    </row>
    <row r="357" spans="1:14">
      <c r="A357" s="6" t="s">
        <v>133</v>
      </c>
      <c r="B357" s="6" t="s">
        <v>134</v>
      </c>
      <c r="C357" s="6" t="s">
        <v>294</v>
      </c>
      <c r="D357" s="6" t="s">
        <v>136</v>
      </c>
      <c r="E357" s="6" t="s">
        <v>135</v>
      </c>
      <c r="F357" s="6" t="s">
        <v>373</v>
      </c>
      <c r="G357" s="7">
        <v>0</v>
      </c>
      <c r="H357" s="7">
        <v>0</v>
      </c>
      <c r="I357" s="7">
        <v>0</v>
      </c>
      <c r="J357" s="7">
        <v>0</v>
      </c>
      <c r="K357" s="7">
        <v>0</v>
      </c>
      <c r="L357" s="7">
        <v>0</v>
      </c>
      <c r="M357" s="7">
        <v>0</v>
      </c>
      <c r="N357" s="7">
        <v>0</v>
      </c>
    </row>
    <row r="358" spans="1:14">
      <c r="A358" s="6" t="s">
        <v>133</v>
      </c>
      <c r="B358" s="6" t="s">
        <v>134</v>
      </c>
      <c r="C358" s="6" t="s">
        <v>295</v>
      </c>
      <c r="D358" s="6" t="s">
        <v>136</v>
      </c>
      <c r="E358" s="6" t="s">
        <v>135</v>
      </c>
      <c r="F358" s="6" t="s">
        <v>373</v>
      </c>
      <c r="G358" s="7">
        <v>0</v>
      </c>
      <c r="H358" s="7">
        <v>0</v>
      </c>
      <c r="I358" s="7">
        <v>0</v>
      </c>
      <c r="J358" s="7">
        <v>0</v>
      </c>
      <c r="K358" s="7">
        <v>0</v>
      </c>
      <c r="L358" s="7">
        <v>0</v>
      </c>
      <c r="M358" s="7">
        <v>0</v>
      </c>
      <c r="N358" s="7">
        <v>0</v>
      </c>
    </row>
    <row r="359" spans="1:14">
      <c r="A359" s="6" t="s">
        <v>133</v>
      </c>
      <c r="B359" s="6" t="s">
        <v>134</v>
      </c>
      <c r="C359" s="6" t="s">
        <v>296</v>
      </c>
      <c r="D359" s="6" t="s">
        <v>136</v>
      </c>
      <c r="E359" s="6" t="s">
        <v>135</v>
      </c>
      <c r="F359" s="6" t="s">
        <v>373</v>
      </c>
      <c r="G359" s="7">
        <v>0</v>
      </c>
      <c r="H359" s="7">
        <v>0</v>
      </c>
      <c r="I359" s="7">
        <v>0</v>
      </c>
      <c r="J359" s="7">
        <v>0</v>
      </c>
      <c r="K359" s="7">
        <v>0</v>
      </c>
      <c r="L359" s="7">
        <v>0</v>
      </c>
      <c r="M359" s="7">
        <v>0</v>
      </c>
      <c r="N359" s="7">
        <v>0</v>
      </c>
    </row>
    <row r="360" spans="1:14">
      <c r="A360" s="6" t="s">
        <v>133</v>
      </c>
      <c r="B360" s="6" t="s">
        <v>134</v>
      </c>
      <c r="C360" s="6" t="s">
        <v>297</v>
      </c>
      <c r="D360" s="6" t="s">
        <v>136</v>
      </c>
      <c r="E360" s="6" t="s">
        <v>135</v>
      </c>
      <c r="F360" s="6" t="s">
        <v>373</v>
      </c>
      <c r="G360" s="7">
        <v>0</v>
      </c>
      <c r="H360" s="7">
        <v>0</v>
      </c>
      <c r="I360" s="7">
        <v>0</v>
      </c>
      <c r="J360" s="7">
        <v>0</v>
      </c>
      <c r="K360" s="7">
        <v>0</v>
      </c>
      <c r="L360" s="7">
        <v>0</v>
      </c>
      <c r="M360" s="7">
        <v>0</v>
      </c>
      <c r="N360" s="7">
        <v>0</v>
      </c>
    </row>
    <row r="361" spans="1:14">
      <c r="A361" s="6" t="s">
        <v>133</v>
      </c>
      <c r="B361" s="6" t="s">
        <v>134</v>
      </c>
      <c r="C361" s="6" t="s">
        <v>298</v>
      </c>
      <c r="D361" s="6" t="s">
        <v>136</v>
      </c>
      <c r="E361" s="6" t="s">
        <v>135</v>
      </c>
      <c r="F361" s="6" t="s">
        <v>373</v>
      </c>
      <c r="G361" s="7">
        <v>0</v>
      </c>
      <c r="H361" s="7">
        <v>0</v>
      </c>
      <c r="I361" s="7">
        <v>0</v>
      </c>
      <c r="J361" s="7">
        <v>0</v>
      </c>
      <c r="K361" s="7">
        <v>0</v>
      </c>
      <c r="L361" s="7">
        <v>-495</v>
      </c>
      <c r="M361" s="7">
        <v>0</v>
      </c>
      <c r="N361" s="7">
        <v>-495</v>
      </c>
    </row>
    <row r="362" spans="1:14">
      <c r="A362" s="6" t="s">
        <v>133</v>
      </c>
      <c r="B362" s="6" t="s">
        <v>134</v>
      </c>
      <c r="C362" s="6" t="s">
        <v>299</v>
      </c>
      <c r="D362" s="6" t="s">
        <v>136</v>
      </c>
      <c r="E362" s="6" t="s">
        <v>135</v>
      </c>
      <c r="F362" s="6" t="s">
        <v>373</v>
      </c>
      <c r="G362" s="7">
        <v>0</v>
      </c>
      <c r="H362" s="7">
        <v>0</v>
      </c>
      <c r="I362" s="7">
        <v>0</v>
      </c>
      <c r="J362" s="7">
        <v>0</v>
      </c>
      <c r="K362" s="7">
        <v>0</v>
      </c>
      <c r="L362" s="7">
        <v>0</v>
      </c>
      <c r="M362" s="7">
        <v>0</v>
      </c>
      <c r="N362" s="7">
        <v>0</v>
      </c>
    </row>
    <row r="363" spans="1:14">
      <c r="A363" s="6" t="s">
        <v>133</v>
      </c>
      <c r="B363" s="6" t="s">
        <v>134</v>
      </c>
      <c r="C363" s="6" t="s">
        <v>300</v>
      </c>
      <c r="D363" s="6" t="s">
        <v>136</v>
      </c>
      <c r="E363" s="6" t="s">
        <v>135</v>
      </c>
      <c r="F363" s="6" t="s">
        <v>373</v>
      </c>
      <c r="G363" s="7">
        <v>0</v>
      </c>
      <c r="H363" s="7">
        <v>0</v>
      </c>
      <c r="I363" s="7">
        <v>0</v>
      </c>
      <c r="J363" s="7">
        <v>0</v>
      </c>
      <c r="K363" s="7">
        <v>0</v>
      </c>
      <c r="L363" s="7">
        <v>0</v>
      </c>
      <c r="M363" s="7">
        <v>0</v>
      </c>
      <c r="N363" s="7">
        <v>0</v>
      </c>
    </row>
    <row r="364" spans="1:14">
      <c r="A364" s="6" t="s">
        <v>133</v>
      </c>
      <c r="B364" s="6" t="s">
        <v>134</v>
      </c>
      <c r="C364" s="6" t="s">
        <v>301</v>
      </c>
      <c r="D364" s="6" t="s">
        <v>136</v>
      </c>
      <c r="E364" s="6" t="s">
        <v>135</v>
      </c>
      <c r="F364" s="6" t="s">
        <v>373</v>
      </c>
      <c r="G364" s="7">
        <v>0</v>
      </c>
      <c r="H364" s="7">
        <v>0</v>
      </c>
      <c r="I364" s="7">
        <v>0</v>
      </c>
      <c r="J364" s="7">
        <v>0</v>
      </c>
      <c r="K364" s="7">
        <v>0</v>
      </c>
      <c r="L364" s="7">
        <v>0</v>
      </c>
      <c r="M364" s="7">
        <v>0</v>
      </c>
      <c r="N364" s="7">
        <v>0</v>
      </c>
    </row>
    <row r="365" spans="1:14">
      <c r="A365" s="6" t="s">
        <v>133</v>
      </c>
      <c r="B365" s="6" t="s">
        <v>134</v>
      </c>
      <c r="C365" s="6" t="s">
        <v>302</v>
      </c>
      <c r="D365" s="6" t="s">
        <v>136</v>
      </c>
      <c r="E365" s="6" t="s">
        <v>135</v>
      </c>
      <c r="F365" s="6" t="s">
        <v>373</v>
      </c>
      <c r="G365" s="7">
        <v>0</v>
      </c>
      <c r="H365" s="7">
        <v>0</v>
      </c>
      <c r="I365" s="7">
        <v>0</v>
      </c>
      <c r="J365" s="7">
        <v>0</v>
      </c>
      <c r="K365" s="7">
        <v>0</v>
      </c>
      <c r="L365" s="7">
        <v>0</v>
      </c>
      <c r="M365" s="7">
        <v>0</v>
      </c>
      <c r="N365" s="7">
        <v>0</v>
      </c>
    </row>
    <row r="366" spans="1:14">
      <c r="A366" s="6" t="s">
        <v>133</v>
      </c>
      <c r="B366" s="6" t="s">
        <v>134</v>
      </c>
      <c r="C366" s="6" t="s">
        <v>303</v>
      </c>
      <c r="D366" s="6" t="s">
        <v>136</v>
      </c>
      <c r="E366" s="6" t="s">
        <v>135</v>
      </c>
      <c r="F366" s="6" t="s">
        <v>373</v>
      </c>
      <c r="G366" s="7">
        <v>0</v>
      </c>
      <c r="H366" s="7">
        <v>0</v>
      </c>
      <c r="I366" s="7">
        <v>0</v>
      </c>
      <c r="J366" s="7">
        <v>0</v>
      </c>
      <c r="K366" s="7">
        <v>0</v>
      </c>
      <c r="L366" s="7">
        <v>0</v>
      </c>
      <c r="M366" s="7">
        <v>0</v>
      </c>
      <c r="N366" s="7">
        <v>0</v>
      </c>
    </row>
    <row r="367" spans="1:14">
      <c r="A367" s="6" t="s">
        <v>133</v>
      </c>
      <c r="B367" s="6" t="s">
        <v>134</v>
      </c>
      <c r="C367" s="6" t="s">
        <v>304</v>
      </c>
      <c r="D367" s="6" t="s">
        <v>136</v>
      </c>
      <c r="E367" s="6" t="s">
        <v>135</v>
      </c>
      <c r="F367" s="6" t="s">
        <v>373</v>
      </c>
      <c r="G367" s="7">
        <v>0</v>
      </c>
      <c r="H367" s="7">
        <v>0</v>
      </c>
      <c r="I367" s="7">
        <v>0</v>
      </c>
      <c r="J367" s="7">
        <v>0</v>
      </c>
      <c r="K367" s="7">
        <v>0</v>
      </c>
      <c r="L367" s="7">
        <v>0</v>
      </c>
      <c r="M367" s="7">
        <v>0</v>
      </c>
      <c r="N367" s="7">
        <v>0</v>
      </c>
    </row>
    <row r="368" spans="1:14">
      <c r="A368" s="6" t="s">
        <v>133</v>
      </c>
      <c r="B368" s="6" t="s">
        <v>134</v>
      </c>
      <c r="C368" s="6" t="s">
        <v>305</v>
      </c>
      <c r="D368" s="6" t="s">
        <v>136</v>
      </c>
      <c r="E368" s="6" t="s">
        <v>135</v>
      </c>
      <c r="F368" s="6" t="s">
        <v>373</v>
      </c>
      <c r="G368" s="7">
        <v>0</v>
      </c>
      <c r="H368" s="7">
        <v>0</v>
      </c>
      <c r="I368" s="7">
        <v>0</v>
      </c>
      <c r="J368" s="7">
        <v>0</v>
      </c>
      <c r="K368" s="7">
        <v>0</v>
      </c>
      <c r="L368" s="7">
        <v>0</v>
      </c>
      <c r="M368" s="7">
        <v>0</v>
      </c>
      <c r="N368" s="7">
        <v>0</v>
      </c>
    </row>
    <row r="369" spans="1:14">
      <c r="A369" s="6" t="s">
        <v>133</v>
      </c>
      <c r="B369" s="6" t="s">
        <v>134</v>
      </c>
      <c r="C369" s="6" t="s">
        <v>306</v>
      </c>
      <c r="D369" s="6" t="s">
        <v>136</v>
      </c>
      <c r="E369" s="6" t="s">
        <v>135</v>
      </c>
      <c r="F369" s="6" t="s">
        <v>373</v>
      </c>
      <c r="G369" s="7">
        <v>0</v>
      </c>
      <c r="H369" s="7">
        <v>0</v>
      </c>
      <c r="I369" s="7">
        <v>0</v>
      </c>
      <c r="J369" s="7">
        <v>0</v>
      </c>
      <c r="K369" s="7">
        <v>0</v>
      </c>
      <c r="L369" s="7">
        <v>0</v>
      </c>
      <c r="M369" s="7">
        <v>0</v>
      </c>
      <c r="N369" s="7">
        <v>0</v>
      </c>
    </row>
    <row r="370" spans="1:14">
      <c r="A370" s="6" t="s">
        <v>133</v>
      </c>
      <c r="B370" s="6" t="s">
        <v>134</v>
      </c>
      <c r="C370" s="6" t="s">
        <v>307</v>
      </c>
      <c r="D370" s="6" t="s">
        <v>136</v>
      </c>
      <c r="E370" s="6" t="s">
        <v>135</v>
      </c>
      <c r="F370" s="6" t="s">
        <v>373</v>
      </c>
      <c r="G370" s="7">
        <v>0</v>
      </c>
      <c r="H370" s="7">
        <v>0</v>
      </c>
      <c r="I370" s="7">
        <v>0</v>
      </c>
      <c r="J370" s="7">
        <v>0</v>
      </c>
      <c r="K370" s="7">
        <v>0</v>
      </c>
      <c r="L370" s="7">
        <v>0</v>
      </c>
      <c r="M370" s="7">
        <v>0</v>
      </c>
      <c r="N370" s="7">
        <v>0</v>
      </c>
    </row>
    <row r="371" spans="1:14">
      <c r="A371" s="6" t="s">
        <v>133</v>
      </c>
      <c r="B371" s="6" t="s">
        <v>134</v>
      </c>
      <c r="C371" s="6" t="s">
        <v>308</v>
      </c>
      <c r="D371" s="6" t="s">
        <v>136</v>
      </c>
      <c r="E371" s="6" t="s">
        <v>135</v>
      </c>
      <c r="F371" s="6" t="s">
        <v>373</v>
      </c>
      <c r="G371" s="7">
        <v>0</v>
      </c>
      <c r="H371" s="7">
        <v>0</v>
      </c>
      <c r="I371" s="7">
        <v>0</v>
      </c>
      <c r="J371" s="7">
        <v>0</v>
      </c>
      <c r="K371" s="7">
        <v>0</v>
      </c>
      <c r="L371" s="7">
        <v>0</v>
      </c>
      <c r="M371" s="7">
        <v>0</v>
      </c>
      <c r="N371" s="7">
        <v>0</v>
      </c>
    </row>
    <row r="372" spans="1:14">
      <c r="A372" s="6" t="s">
        <v>133</v>
      </c>
      <c r="B372" s="6" t="s">
        <v>134</v>
      </c>
      <c r="C372" s="6" t="s">
        <v>309</v>
      </c>
      <c r="D372" s="6" t="s">
        <v>136</v>
      </c>
      <c r="E372" s="6" t="s">
        <v>135</v>
      </c>
      <c r="F372" s="6" t="s">
        <v>373</v>
      </c>
      <c r="G372" s="7">
        <v>0</v>
      </c>
      <c r="H372" s="7">
        <v>0</v>
      </c>
      <c r="I372" s="7">
        <v>0</v>
      </c>
      <c r="J372" s="7">
        <v>0</v>
      </c>
      <c r="K372" s="7">
        <v>0</v>
      </c>
      <c r="L372" s="7">
        <v>0</v>
      </c>
      <c r="M372" s="7">
        <v>0</v>
      </c>
      <c r="N372" s="7">
        <v>0</v>
      </c>
    </row>
    <row r="373" spans="1:14">
      <c r="A373" s="6" t="s">
        <v>133</v>
      </c>
      <c r="B373" s="6" t="s">
        <v>134</v>
      </c>
      <c r="C373" s="6" t="s">
        <v>310</v>
      </c>
      <c r="D373" s="6" t="s">
        <v>136</v>
      </c>
      <c r="E373" s="6" t="s">
        <v>135</v>
      </c>
      <c r="F373" s="6" t="s">
        <v>373</v>
      </c>
      <c r="G373" s="7">
        <v>0</v>
      </c>
      <c r="H373" s="7">
        <v>0</v>
      </c>
      <c r="I373" s="7">
        <v>0</v>
      </c>
      <c r="J373" s="7">
        <v>0</v>
      </c>
      <c r="K373" s="7">
        <v>0</v>
      </c>
      <c r="L373" s="7">
        <v>0</v>
      </c>
      <c r="M373" s="7">
        <v>0</v>
      </c>
      <c r="N373" s="7">
        <v>0</v>
      </c>
    </row>
    <row r="374" spans="1:14">
      <c r="A374" s="6" t="s">
        <v>133</v>
      </c>
      <c r="B374" s="6" t="s">
        <v>134</v>
      </c>
      <c r="C374" s="6" t="s">
        <v>311</v>
      </c>
      <c r="D374" s="6" t="s">
        <v>136</v>
      </c>
      <c r="E374" s="6" t="s">
        <v>135</v>
      </c>
      <c r="F374" s="6" t="s">
        <v>373</v>
      </c>
      <c r="G374" s="7">
        <v>0</v>
      </c>
      <c r="H374" s="7">
        <v>0</v>
      </c>
      <c r="I374" s="7">
        <v>0</v>
      </c>
      <c r="J374" s="7">
        <v>0</v>
      </c>
      <c r="K374" s="7">
        <v>0</v>
      </c>
      <c r="L374" s="7">
        <v>0</v>
      </c>
      <c r="M374" s="7">
        <v>0</v>
      </c>
      <c r="N374" s="7">
        <v>0</v>
      </c>
    </row>
    <row r="375" spans="1:14">
      <c r="A375" s="6" t="s">
        <v>133</v>
      </c>
      <c r="B375" s="6" t="s">
        <v>134</v>
      </c>
      <c r="C375" s="6" t="s">
        <v>312</v>
      </c>
      <c r="D375" s="6" t="s">
        <v>136</v>
      </c>
      <c r="E375" s="6" t="s">
        <v>135</v>
      </c>
      <c r="F375" s="6" t="s">
        <v>373</v>
      </c>
      <c r="G375" s="7">
        <v>0</v>
      </c>
      <c r="H375" s="7">
        <v>0</v>
      </c>
      <c r="I375" s="7">
        <v>0</v>
      </c>
      <c r="J375" s="7">
        <v>0</v>
      </c>
      <c r="K375" s="7">
        <v>0</v>
      </c>
      <c r="L375" s="7">
        <v>0</v>
      </c>
      <c r="M375" s="7">
        <v>0</v>
      </c>
      <c r="N375" s="7">
        <v>0</v>
      </c>
    </row>
    <row r="376" spans="1:14">
      <c r="A376" s="6" t="s">
        <v>133</v>
      </c>
      <c r="B376" s="6" t="s">
        <v>134</v>
      </c>
      <c r="C376" s="6" t="s">
        <v>313</v>
      </c>
      <c r="D376" s="6" t="s">
        <v>136</v>
      </c>
      <c r="E376" s="6" t="s">
        <v>135</v>
      </c>
      <c r="F376" s="6" t="s">
        <v>373</v>
      </c>
      <c r="G376" s="7">
        <v>0</v>
      </c>
      <c r="H376" s="7">
        <v>0</v>
      </c>
      <c r="I376" s="7">
        <v>0</v>
      </c>
      <c r="J376" s="7">
        <v>0</v>
      </c>
      <c r="K376" s="7">
        <v>0</v>
      </c>
      <c r="L376" s="7">
        <v>0</v>
      </c>
      <c r="M376" s="7">
        <v>0</v>
      </c>
      <c r="N376" s="7">
        <v>0</v>
      </c>
    </row>
    <row r="377" spans="1:14">
      <c r="A377" s="6" t="s">
        <v>133</v>
      </c>
      <c r="B377" s="6" t="s">
        <v>134</v>
      </c>
      <c r="C377" s="6" t="s">
        <v>314</v>
      </c>
      <c r="D377" s="6" t="s">
        <v>136</v>
      </c>
      <c r="E377" s="6" t="s">
        <v>135</v>
      </c>
      <c r="F377" s="6" t="s">
        <v>373</v>
      </c>
      <c r="G377" s="7">
        <v>0</v>
      </c>
      <c r="H377" s="7">
        <v>0</v>
      </c>
      <c r="I377" s="7">
        <v>0</v>
      </c>
      <c r="J377" s="7">
        <v>0</v>
      </c>
      <c r="K377" s="7">
        <v>0</v>
      </c>
      <c r="L377" s="7">
        <v>0</v>
      </c>
      <c r="M377" s="7">
        <v>0</v>
      </c>
      <c r="N377" s="7">
        <v>0</v>
      </c>
    </row>
    <row r="378" spans="1:14">
      <c r="A378" s="6" t="s">
        <v>133</v>
      </c>
      <c r="B378" s="6" t="s">
        <v>134</v>
      </c>
      <c r="C378" s="6" t="s">
        <v>315</v>
      </c>
      <c r="D378" s="6" t="s">
        <v>136</v>
      </c>
      <c r="E378" s="6" t="s">
        <v>135</v>
      </c>
      <c r="F378" s="6" t="s">
        <v>373</v>
      </c>
      <c r="G378" s="7">
        <v>0</v>
      </c>
      <c r="H378" s="7">
        <v>0</v>
      </c>
      <c r="I378" s="7">
        <v>0</v>
      </c>
      <c r="J378" s="7">
        <v>0</v>
      </c>
      <c r="K378" s="7">
        <v>0</v>
      </c>
      <c r="L378" s="7">
        <v>0</v>
      </c>
      <c r="M378" s="7">
        <v>0</v>
      </c>
      <c r="N378" s="7">
        <v>0</v>
      </c>
    </row>
    <row r="379" spans="1:14">
      <c r="A379" s="6" t="s">
        <v>133</v>
      </c>
      <c r="B379" s="6" t="s">
        <v>134</v>
      </c>
      <c r="C379" s="6" t="s">
        <v>316</v>
      </c>
      <c r="D379" s="6" t="s">
        <v>136</v>
      </c>
      <c r="E379" s="6" t="s">
        <v>135</v>
      </c>
      <c r="F379" s="6" t="s">
        <v>373</v>
      </c>
      <c r="G379" s="7">
        <v>0</v>
      </c>
      <c r="H379" s="7">
        <v>0</v>
      </c>
      <c r="I379" s="7">
        <v>0</v>
      </c>
      <c r="J379" s="7">
        <v>0</v>
      </c>
      <c r="K379" s="7">
        <v>0</v>
      </c>
      <c r="L379" s="7">
        <v>0</v>
      </c>
      <c r="M379" s="7">
        <v>0</v>
      </c>
      <c r="N379" s="7">
        <v>0</v>
      </c>
    </row>
    <row r="380" spans="1:14">
      <c r="A380" s="6" t="s">
        <v>133</v>
      </c>
      <c r="B380" s="6" t="s">
        <v>134</v>
      </c>
      <c r="C380" s="6" t="s">
        <v>317</v>
      </c>
      <c r="D380" s="6" t="s">
        <v>136</v>
      </c>
      <c r="E380" s="6" t="s">
        <v>135</v>
      </c>
      <c r="F380" s="6" t="s">
        <v>373</v>
      </c>
      <c r="G380" s="7">
        <v>0</v>
      </c>
      <c r="H380" s="7">
        <v>0</v>
      </c>
      <c r="I380" s="7">
        <v>0</v>
      </c>
      <c r="J380" s="7">
        <v>0</v>
      </c>
      <c r="K380" s="7">
        <v>0</v>
      </c>
      <c r="L380" s="7">
        <v>0</v>
      </c>
      <c r="M380" s="7">
        <v>0</v>
      </c>
      <c r="N380" s="7">
        <v>0</v>
      </c>
    </row>
    <row r="381" spans="1:14">
      <c r="A381" s="6" t="s">
        <v>133</v>
      </c>
      <c r="B381" s="6" t="s">
        <v>134</v>
      </c>
      <c r="C381" s="6" t="s">
        <v>318</v>
      </c>
      <c r="D381" s="6" t="s">
        <v>136</v>
      </c>
      <c r="E381" s="6" t="s">
        <v>135</v>
      </c>
      <c r="F381" s="6" t="s">
        <v>373</v>
      </c>
      <c r="G381" s="7">
        <v>-35185.54</v>
      </c>
      <c r="H381" s="7">
        <v>-881.05000000000007</v>
      </c>
      <c r="I381" s="7">
        <v>0</v>
      </c>
      <c r="J381" s="7">
        <v>-3355.58</v>
      </c>
      <c r="K381" s="7">
        <v>0</v>
      </c>
      <c r="L381" s="7">
        <v>-7775.3600000000006</v>
      </c>
      <c r="M381" s="7">
        <v>0</v>
      </c>
      <c r="N381" s="7">
        <v>-47197.53</v>
      </c>
    </row>
    <row r="382" spans="1:14">
      <c r="A382" s="6" t="s">
        <v>133</v>
      </c>
      <c r="B382" s="6" t="s">
        <v>134</v>
      </c>
      <c r="C382" s="6" t="s">
        <v>319</v>
      </c>
      <c r="D382" s="6" t="s">
        <v>136</v>
      </c>
      <c r="E382" s="6" t="s">
        <v>135</v>
      </c>
      <c r="F382" s="6" t="s">
        <v>373</v>
      </c>
      <c r="G382" s="7">
        <v>-8058.28</v>
      </c>
      <c r="H382" s="7">
        <v>-390.48</v>
      </c>
      <c r="I382" s="7">
        <v>0</v>
      </c>
      <c r="J382" s="7">
        <v>0</v>
      </c>
      <c r="K382" s="7">
        <v>0</v>
      </c>
      <c r="L382" s="7">
        <v>-4935.09</v>
      </c>
      <c r="M382" s="7">
        <v>0</v>
      </c>
      <c r="N382" s="7">
        <v>-13383.85</v>
      </c>
    </row>
    <row r="383" spans="1:14">
      <c r="A383" s="6" t="s">
        <v>133</v>
      </c>
      <c r="B383" s="6" t="s">
        <v>134</v>
      </c>
      <c r="C383" s="6" t="s">
        <v>320</v>
      </c>
      <c r="D383" s="6" t="s">
        <v>136</v>
      </c>
      <c r="E383" s="6" t="s">
        <v>135</v>
      </c>
      <c r="F383" s="6" t="s">
        <v>373</v>
      </c>
      <c r="G383" s="7">
        <v>-61581.25</v>
      </c>
      <c r="H383" s="7">
        <v>-874.14</v>
      </c>
      <c r="I383" s="7">
        <v>0</v>
      </c>
      <c r="J383" s="7">
        <v>-4309.78</v>
      </c>
      <c r="K383" s="7">
        <v>0</v>
      </c>
      <c r="L383" s="7">
        <v>-10262.780000000001</v>
      </c>
      <c r="M383" s="7">
        <v>0</v>
      </c>
      <c r="N383" s="7">
        <v>-77027.95</v>
      </c>
    </row>
    <row r="384" spans="1:14">
      <c r="A384" s="6" t="s">
        <v>133</v>
      </c>
      <c r="B384" s="6" t="s">
        <v>134</v>
      </c>
      <c r="C384" s="6" t="s">
        <v>321</v>
      </c>
      <c r="D384" s="6" t="s">
        <v>136</v>
      </c>
      <c r="E384" s="6" t="s">
        <v>135</v>
      </c>
      <c r="F384" s="6" t="s">
        <v>373</v>
      </c>
      <c r="G384" s="7">
        <v>-23928.07</v>
      </c>
      <c r="H384" s="7">
        <v>-822.63</v>
      </c>
      <c r="I384" s="7">
        <v>0</v>
      </c>
      <c r="J384" s="7">
        <v>-5170.41</v>
      </c>
      <c r="K384" s="7">
        <v>0</v>
      </c>
      <c r="L384" s="7">
        <v>-616.55000000000007</v>
      </c>
      <c r="M384" s="7">
        <v>0</v>
      </c>
      <c r="N384" s="7">
        <v>-30537.66</v>
      </c>
    </row>
    <row r="385" spans="1:14">
      <c r="A385" s="6" t="s">
        <v>133</v>
      </c>
      <c r="B385" s="6" t="s">
        <v>134</v>
      </c>
      <c r="C385" s="6" t="s">
        <v>322</v>
      </c>
      <c r="D385" s="6" t="s">
        <v>136</v>
      </c>
      <c r="E385" s="6" t="s">
        <v>135</v>
      </c>
      <c r="F385" s="6" t="s">
        <v>373</v>
      </c>
      <c r="G385" s="7">
        <v>-33994.620000000003</v>
      </c>
      <c r="H385" s="7">
        <v>-420.66</v>
      </c>
      <c r="I385" s="7">
        <v>0</v>
      </c>
      <c r="J385" s="7">
        <v>0</v>
      </c>
      <c r="K385" s="7">
        <v>0</v>
      </c>
      <c r="L385" s="7">
        <v>-9338.68</v>
      </c>
      <c r="M385" s="7">
        <v>0</v>
      </c>
      <c r="N385" s="7">
        <v>-43753.96</v>
      </c>
    </row>
    <row r="386" spans="1:14">
      <c r="A386" s="6" t="s">
        <v>133</v>
      </c>
      <c r="B386" s="6" t="s">
        <v>134</v>
      </c>
      <c r="C386" s="6" t="s">
        <v>323</v>
      </c>
      <c r="D386" s="6" t="s">
        <v>136</v>
      </c>
      <c r="E386" s="6" t="s">
        <v>135</v>
      </c>
      <c r="F386" s="6" t="s">
        <v>373</v>
      </c>
      <c r="G386" s="7">
        <v>-24990.510000000002</v>
      </c>
      <c r="H386" s="7">
        <v>-1218</v>
      </c>
      <c r="I386" s="7">
        <v>0</v>
      </c>
      <c r="J386" s="7">
        <v>0</v>
      </c>
      <c r="K386" s="7">
        <v>0</v>
      </c>
      <c r="L386" s="7">
        <v>-15306.92</v>
      </c>
      <c r="M386" s="7">
        <v>0</v>
      </c>
      <c r="N386" s="7">
        <v>-41515.43</v>
      </c>
    </row>
    <row r="387" spans="1:14">
      <c r="A387" s="6" t="s">
        <v>133</v>
      </c>
      <c r="B387" s="6" t="s">
        <v>134</v>
      </c>
      <c r="C387" s="6" t="s">
        <v>324</v>
      </c>
      <c r="D387" s="6" t="s">
        <v>136</v>
      </c>
      <c r="E387" s="6" t="s">
        <v>135</v>
      </c>
      <c r="F387" s="6" t="s">
        <v>373</v>
      </c>
      <c r="G387" s="7">
        <v>-18033.84</v>
      </c>
      <c r="H387" s="7">
        <v>-281.68</v>
      </c>
      <c r="I387" s="7">
        <v>0</v>
      </c>
      <c r="J387" s="7">
        <v>0</v>
      </c>
      <c r="K387" s="7">
        <v>0</v>
      </c>
      <c r="L387" s="7">
        <v>-10736</v>
      </c>
      <c r="M387" s="7">
        <v>0</v>
      </c>
      <c r="N387" s="7">
        <v>-29051.52</v>
      </c>
    </row>
    <row r="388" spans="1:14">
      <c r="A388" s="6" t="s">
        <v>133</v>
      </c>
      <c r="B388" s="6" t="s">
        <v>134</v>
      </c>
      <c r="C388" s="6" t="s">
        <v>325</v>
      </c>
      <c r="D388" s="6" t="s">
        <v>136</v>
      </c>
      <c r="E388" s="6" t="s">
        <v>135</v>
      </c>
      <c r="F388" s="6" t="s">
        <v>373</v>
      </c>
      <c r="G388" s="7">
        <v>-25209.61</v>
      </c>
      <c r="H388" s="7">
        <v>-690.32</v>
      </c>
      <c r="I388" s="7">
        <v>0</v>
      </c>
      <c r="J388" s="7">
        <v>0</v>
      </c>
      <c r="K388" s="7">
        <v>0</v>
      </c>
      <c r="L388" s="7">
        <v>613.53</v>
      </c>
      <c r="M388" s="7">
        <v>0</v>
      </c>
      <c r="N388" s="7">
        <v>-25286.400000000001</v>
      </c>
    </row>
    <row r="389" spans="1:14">
      <c r="A389" s="6" t="s">
        <v>133</v>
      </c>
      <c r="B389" s="6" t="s">
        <v>134</v>
      </c>
      <c r="C389" s="6" t="s">
        <v>326</v>
      </c>
      <c r="D389" s="6" t="s">
        <v>136</v>
      </c>
      <c r="E389" s="6" t="s">
        <v>135</v>
      </c>
      <c r="F389" s="6" t="s">
        <v>373</v>
      </c>
      <c r="G389" s="7">
        <v>-268.97000000000003</v>
      </c>
      <c r="H389" s="7">
        <v>-4.04</v>
      </c>
      <c r="I389" s="7">
        <v>0</v>
      </c>
      <c r="J389" s="7">
        <v>0</v>
      </c>
      <c r="K389" s="7">
        <v>0</v>
      </c>
      <c r="L389" s="7">
        <v>-162</v>
      </c>
      <c r="M389" s="7">
        <v>0</v>
      </c>
      <c r="N389" s="7">
        <v>-435.01</v>
      </c>
    </row>
    <row r="390" spans="1:14">
      <c r="A390" s="6" t="s">
        <v>133</v>
      </c>
      <c r="B390" s="6" t="s">
        <v>134</v>
      </c>
      <c r="C390" s="6" t="s">
        <v>327</v>
      </c>
      <c r="D390" s="6" t="s">
        <v>136</v>
      </c>
      <c r="E390" s="6" t="s">
        <v>135</v>
      </c>
      <c r="F390" s="6" t="s">
        <v>373</v>
      </c>
      <c r="G390" s="7">
        <v>0</v>
      </c>
      <c r="H390" s="7">
        <v>0</v>
      </c>
      <c r="I390" s="7">
        <v>0</v>
      </c>
      <c r="J390" s="7">
        <v>0</v>
      </c>
      <c r="K390" s="7">
        <v>0</v>
      </c>
      <c r="L390" s="7">
        <v>0</v>
      </c>
      <c r="M390" s="7">
        <v>0</v>
      </c>
      <c r="N390" s="7">
        <v>0</v>
      </c>
    </row>
    <row r="391" spans="1:14">
      <c r="A391" s="6" t="s">
        <v>133</v>
      </c>
      <c r="B391" s="6" t="s">
        <v>134</v>
      </c>
      <c r="C391" s="6" t="s">
        <v>328</v>
      </c>
      <c r="D391" s="6" t="s">
        <v>136</v>
      </c>
      <c r="E391" s="6" t="s">
        <v>135</v>
      </c>
      <c r="F391" s="6" t="s">
        <v>373</v>
      </c>
      <c r="G391" s="7">
        <v>0</v>
      </c>
      <c r="H391" s="7">
        <v>0</v>
      </c>
      <c r="I391" s="7">
        <v>0</v>
      </c>
      <c r="J391" s="7">
        <v>0</v>
      </c>
      <c r="K391" s="7">
        <v>0</v>
      </c>
      <c r="L391" s="7">
        <v>0</v>
      </c>
      <c r="M391" s="7">
        <v>0</v>
      </c>
      <c r="N391" s="7">
        <v>0</v>
      </c>
    </row>
    <row r="392" spans="1:14">
      <c r="A392" s="6" t="s">
        <v>133</v>
      </c>
      <c r="B392" s="6" t="s">
        <v>134</v>
      </c>
      <c r="C392" s="6" t="s">
        <v>329</v>
      </c>
      <c r="D392" s="6" t="s">
        <v>136</v>
      </c>
      <c r="E392" s="6" t="s">
        <v>135</v>
      </c>
      <c r="F392" s="6" t="s">
        <v>373</v>
      </c>
      <c r="G392" s="7">
        <v>0</v>
      </c>
      <c r="H392" s="7">
        <v>0</v>
      </c>
      <c r="I392" s="7">
        <v>0</v>
      </c>
      <c r="J392" s="7">
        <v>0</v>
      </c>
      <c r="K392" s="7">
        <v>0</v>
      </c>
      <c r="L392" s="7">
        <v>0</v>
      </c>
      <c r="M392" s="7">
        <v>0</v>
      </c>
      <c r="N392" s="7">
        <v>0</v>
      </c>
    </row>
    <row r="393" spans="1:14">
      <c r="A393" s="6" t="s">
        <v>133</v>
      </c>
      <c r="B393" s="6" t="s">
        <v>134</v>
      </c>
      <c r="C393" s="6" t="s">
        <v>330</v>
      </c>
      <c r="D393" s="6" t="s">
        <v>136</v>
      </c>
      <c r="E393" s="6" t="s">
        <v>135</v>
      </c>
      <c r="F393" s="6" t="s">
        <v>373</v>
      </c>
      <c r="G393" s="7">
        <v>0</v>
      </c>
      <c r="H393" s="7">
        <v>0</v>
      </c>
      <c r="I393" s="7">
        <v>0</v>
      </c>
      <c r="J393" s="7">
        <v>0</v>
      </c>
      <c r="K393" s="7">
        <v>0</v>
      </c>
      <c r="L393" s="7">
        <v>0</v>
      </c>
      <c r="M393" s="7">
        <v>0</v>
      </c>
      <c r="N393" s="7">
        <v>0</v>
      </c>
    </row>
    <row r="394" spans="1:14">
      <c r="A394" s="6" t="s">
        <v>133</v>
      </c>
      <c r="B394" s="6" t="s">
        <v>134</v>
      </c>
      <c r="C394" s="6" t="s">
        <v>331</v>
      </c>
      <c r="D394" s="6" t="s">
        <v>136</v>
      </c>
      <c r="E394" s="6" t="s">
        <v>135</v>
      </c>
      <c r="F394" s="6" t="s">
        <v>373</v>
      </c>
      <c r="G394" s="7">
        <v>0</v>
      </c>
      <c r="H394" s="7">
        <v>0</v>
      </c>
      <c r="I394" s="7">
        <v>0</v>
      </c>
      <c r="J394" s="7">
        <v>0</v>
      </c>
      <c r="K394" s="7">
        <v>0</v>
      </c>
      <c r="L394" s="7">
        <v>0</v>
      </c>
      <c r="M394" s="7">
        <v>0</v>
      </c>
      <c r="N394" s="7">
        <v>0</v>
      </c>
    </row>
    <row r="395" spans="1:14">
      <c r="A395" s="6" t="s">
        <v>133</v>
      </c>
      <c r="B395" s="6" t="s">
        <v>134</v>
      </c>
      <c r="C395" s="6" t="s">
        <v>332</v>
      </c>
      <c r="D395" s="6" t="s">
        <v>136</v>
      </c>
      <c r="E395" s="6" t="s">
        <v>135</v>
      </c>
      <c r="F395" s="6" t="s">
        <v>373</v>
      </c>
      <c r="G395" s="7">
        <v>0</v>
      </c>
      <c r="H395" s="7">
        <v>0</v>
      </c>
      <c r="I395" s="7">
        <v>0</v>
      </c>
      <c r="J395" s="7">
        <v>0</v>
      </c>
      <c r="K395" s="7">
        <v>0</v>
      </c>
      <c r="L395" s="7">
        <v>0</v>
      </c>
      <c r="M395" s="7">
        <v>0</v>
      </c>
      <c r="N395" s="7">
        <v>0</v>
      </c>
    </row>
    <row r="396" spans="1:14">
      <c r="A396" s="6" t="s">
        <v>133</v>
      </c>
      <c r="B396" s="6" t="s">
        <v>134</v>
      </c>
      <c r="C396" s="6" t="s">
        <v>333</v>
      </c>
      <c r="D396" s="6" t="s">
        <v>136</v>
      </c>
      <c r="E396" s="6" t="s">
        <v>135</v>
      </c>
      <c r="F396" s="6" t="s">
        <v>373</v>
      </c>
      <c r="G396" s="7">
        <v>0</v>
      </c>
      <c r="H396" s="7">
        <v>0</v>
      </c>
      <c r="I396" s="7">
        <v>0</v>
      </c>
      <c r="J396" s="7">
        <v>0</v>
      </c>
      <c r="K396" s="7">
        <v>0</v>
      </c>
      <c r="L396" s="7">
        <v>0</v>
      </c>
      <c r="M396" s="7">
        <v>0</v>
      </c>
      <c r="N396" s="7">
        <v>0</v>
      </c>
    </row>
    <row r="397" spans="1:14">
      <c r="A397" s="6" t="s">
        <v>133</v>
      </c>
      <c r="B397" s="6" t="s">
        <v>134</v>
      </c>
      <c r="C397" s="6" t="s">
        <v>334</v>
      </c>
      <c r="D397" s="6" t="s">
        <v>136</v>
      </c>
      <c r="E397" s="6" t="s">
        <v>135</v>
      </c>
      <c r="F397" s="6" t="s">
        <v>373</v>
      </c>
      <c r="G397" s="7">
        <v>0</v>
      </c>
      <c r="H397" s="7">
        <v>0</v>
      </c>
      <c r="I397" s="7">
        <v>0</v>
      </c>
      <c r="J397" s="7">
        <v>0</v>
      </c>
      <c r="K397" s="7">
        <v>0</v>
      </c>
      <c r="L397" s="7">
        <v>0</v>
      </c>
      <c r="M397" s="7">
        <v>0</v>
      </c>
      <c r="N397" s="7">
        <v>0</v>
      </c>
    </row>
    <row r="398" spans="1:14">
      <c r="A398" s="6" t="s">
        <v>133</v>
      </c>
      <c r="B398" s="6" t="s">
        <v>134</v>
      </c>
      <c r="C398" s="6" t="s">
        <v>335</v>
      </c>
      <c r="D398" s="6" t="s">
        <v>136</v>
      </c>
      <c r="E398" s="6" t="s">
        <v>135</v>
      </c>
      <c r="F398" s="6" t="s">
        <v>373</v>
      </c>
      <c r="G398" s="7">
        <v>0</v>
      </c>
      <c r="H398" s="7">
        <v>0</v>
      </c>
      <c r="I398" s="7">
        <v>0</v>
      </c>
      <c r="J398" s="7">
        <v>0</v>
      </c>
      <c r="K398" s="7">
        <v>0</v>
      </c>
      <c r="L398" s="7">
        <v>0</v>
      </c>
      <c r="M398" s="7">
        <v>0</v>
      </c>
      <c r="N398" s="7">
        <v>0</v>
      </c>
    </row>
    <row r="399" spans="1:14">
      <c r="A399" s="6" t="s">
        <v>133</v>
      </c>
      <c r="B399" s="6" t="s">
        <v>134</v>
      </c>
      <c r="C399" s="6" t="s">
        <v>336</v>
      </c>
      <c r="D399" s="6" t="s">
        <v>136</v>
      </c>
      <c r="E399" s="6" t="s">
        <v>135</v>
      </c>
      <c r="F399" s="6" t="s">
        <v>373</v>
      </c>
      <c r="G399" s="7">
        <v>0</v>
      </c>
      <c r="H399" s="7">
        <v>0</v>
      </c>
      <c r="I399" s="7">
        <v>0</v>
      </c>
      <c r="J399" s="7">
        <v>0</v>
      </c>
      <c r="K399" s="7">
        <v>0</v>
      </c>
      <c r="L399" s="7">
        <v>0</v>
      </c>
      <c r="M399" s="7">
        <v>0</v>
      </c>
      <c r="N399" s="7">
        <v>0</v>
      </c>
    </row>
    <row r="400" spans="1:14">
      <c r="A400" s="6" t="s">
        <v>133</v>
      </c>
      <c r="B400" s="6" t="s">
        <v>134</v>
      </c>
      <c r="C400" s="6" t="s">
        <v>337</v>
      </c>
      <c r="D400" s="6" t="s">
        <v>136</v>
      </c>
      <c r="E400" s="6" t="s">
        <v>135</v>
      </c>
      <c r="F400" s="6" t="s">
        <v>373</v>
      </c>
      <c r="G400" s="7">
        <v>0</v>
      </c>
      <c r="H400" s="7">
        <v>0</v>
      </c>
      <c r="I400" s="7">
        <v>0</v>
      </c>
      <c r="J400" s="7">
        <v>0</v>
      </c>
      <c r="K400" s="7">
        <v>0</v>
      </c>
      <c r="L400" s="7">
        <v>0</v>
      </c>
      <c r="M400" s="7">
        <v>0</v>
      </c>
      <c r="N400" s="7">
        <v>0</v>
      </c>
    </row>
    <row r="401" spans="1:14">
      <c r="A401" s="6" t="s">
        <v>133</v>
      </c>
      <c r="B401" s="6" t="s">
        <v>134</v>
      </c>
      <c r="C401" s="6" t="s">
        <v>338</v>
      </c>
      <c r="D401" s="6" t="s">
        <v>136</v>
      </c>
      <c r="E401" s="6" t="s">
        <v>135</v>
      </c>
      <c r="F401" s="6" t="s">
        <v>373</v>
      </c>
      <c r="G401" s="7">
        <v>0</v>
      </c>
      <c r="H401" s="7">
        <v>0</v>
      </c>
      <c r="I401" s="7">
        <v>0</v>
      </c>
      <c r="J401" s="7">
        <v>0</v>
      </c>
      <c r="K401" s="7">
        <v>0</v>
      </c>
      <c r="L401" s="7">
        <v>0</v>
      </c>
      <c r="M401" s="7">
        <v>0</v>
      </c>
      <c r="N401" s="7">
        <v>0</v>
      </c>
    </row>
    <row r="402" spans="1:14">
      <c r="A402" s="6" t="s">
        <v>133</v>
      </c>
      <c r="B402" s="6" t="s">
        <v>134</v>
      </c>
      <c r="C402" s="6" t="s">
        <v>339</v>
      </c>
      <c r="D402" s="6" t="s">
        <v>136</v>
      </c>
      <c r="E402" s="6" t="s">
        <v>135</v>
      </c>
      <c r="F402" s="6" t="s">
        <v>373</v>
      </c>
      <c r="G402" s="7">
        <v>0</v>
      </c>
      <c r="H402" s="7">
        <v>0</v>
      </c>
      <c r="I402" s="7">
        <v>0</v>
      </c>
      <c r="J402" s="7">
        <v>0</v>
      </c>
      <c r="K402" s="7">
        <v>0</v>
      </c>
      <c r="L402" s="7">
        <v>0</v>
      </c>
      <c r="M402" s="7">
        <v>0</v>
      </c>
      <c r="N402" s="7">
        <v>0</v>
      </c>
    </row>
    <row r="403" spans="1:14">
      <c r="A403" s="6" t="s">
        <v>133</v>
      </c>
      <c r="B403" s="6" t="s">
        <v>134</v>
      </c>
      <c r="C403" s="6" t="s">
        <v>340</v>
      </c>
      <c r="D403" s="6" t="s">
        <v>136</v>
      </c>
      <c r="E403" s="6" t="s">
        <v>135</v>
      </c>
      <c r="F403" s="6" t="s">
        <v>373</v>
      </c>
      <c r="G403" s="7">
        <v>0</v>
      </c>
      <c r="H403" s="7">
        <v>0</v>
      </c>
      <c r="I403" s="7">
        <v>0</v>
      </c>
      <c r="J403" s="7">
        <v>0</v>
      </c>
      <c r="K403" s="7">
        <v>0</v>
      </c>
      <c r="L403" s="7">
        <v>0</v>
      </c>
      <c r="M403" s="7">
        <v>0</v>
      </c>
      <c r="N403" s="7">
        <v>0</v>
      </c>
    </row>
    <row r="404" spans="1:14">
      <c r="A404" s="6" t="s">
        <v>133</v>
      </c>
      <c r="B404" s="6" t="s">
        <v>134</v>
      </c>
      <c r="C404" s="6" t="s">
        <v>341</v>
      </c>
      <c r="D404" s="6" t="s">
        <v>136</v>
      </c>
      <c r="E404" s="6" t="s">
        <v>135</v>
      </c>
      <c r="F404" s="6" t="s">
        <v>373</v>
      </c>
      <c r="G404" s="7">
        <v>0</v>
      </c>
      <c r="H404" s="7">
        <v>0</v>
      </c>
      <c r="I404" s="7">
        <v>0</v>
      </c>
      <c r="J404" s="7">
        <v>0</v>
      </c>
      <c r="K404" s="7">
        <v>0</v>
      </c>
      <c r="L404" s="7">
        <v>0</v>
      </c>
      <c r="M404" s="7">
        <v>0</v>
      </c>
      <c r="N404" s="7">
        <v>0</v>
      </c>
    </row>
    <row r="405" spans="1:14">
      <c r="A405" s="6" t="s">
        <v>133</v>
      </c>
      <c r="B405" s="6" t="s">
        <v>134</v>
      </c>
      <c r="C405" s="6" t="s">
        <v>342</v>
      </c>
      <c r="D405" s="6" t="s">
        <v>136</v>
      </c>
      <c r="E405" s="6" t="s">
        <v>135</v>
      </c>
      <c r="F405" s="6" t="s">
        <v>373</v>
      </c>
      <c r="G405" s="7">
        <v>0</v>
      </c>
      <c r="H405" s="7">
        <v>0</v>
      </c>
      <c r="I405" s="7">
        <v>0</v>
      </c>
      <c r="J405" s="7">
        <v>0</v>
      </c>
      <c r="K405" s="7">
        <v>0</v>
      </c>
      <c r="L405" s="7">
        <v>0</v>
      </c>
      <c r="M405" s="7">
        <v>0</v>
      </c>
      <c r="N405" s="7">
        <v>0</v>
      </c>
    </row>
    <row r="406" spans="1:14">
      <c r="A406" s="6" t="s">
        <v>133</v>
      </c>
      <c r="B406" s="6" t="s">
        <v>134</v>
      </c>
      <c r="C406" s="6" t="s">
        <v>343</v>
      </c>
      <c r="D406" s="6" t="s">
        <v>136</v>
      </c>
      <c r="E406" s="6" t="s">
        <v>135</v>
      </c>
      <c r="F406" s="6" t="s">
        <v>373</v>
      </c>
      <c r="G406" s="7">
        <v>0</v>
      </c>
      <c r="H406" s="7">
        <v>0</v>
      </c>
      <c r="I406" s="7">
        <v>0</v>
      </c>
      <c r="J406" s="7">
        <v>0</v>
      </c>
      <c r="K406" s="7">
        <v>0</v>
      </c>
      <c r="L406" s="7">
        <v>0</v>
      </c>
      <c r="M406" s="7">
        <v>0</v>
      </c>
      <c r="N406" s="7">
        <v>0</v>
      </c>
    </row>
    <row r="407" spans="1:14">
      <c r="A407" s="6" t="s">
        <v>133</v>
      </c>
      <c r="B407" s="6" t="s">
        <v>134</v>
      </c>
      <c r="C407" s="6" t="s">
        <v>344</v>
      </c>
      <c r="D407" s="6" t="s">
        <v>136</v>
      </c>
      <c r="E407" s="6" t="s">
        <v>135</v>
      </c>
      <c r="F407" s="6" t="s">
        <v>373</v>
      </c>
      <c r="G407" s="7">
        <v>0</v>
      </c>
      <c r="H407" s="7">
        <v>0</v>
      </c>
      <c r="I407" s="7">
        <v>0</v>
      </c>
      <c r="J407" s="7">
        <v>0</v>
      </c>
      <c r="K407" s="7">
        <v>0</v>
      </c>
      <c r="L407" s="7">
        <v>0</v>
      </c>
      <c r="M407" s="7">
        <v>0</v>
      </c>
      <c r="N407" s="7">
        <v>0</v>
      </c>
    </row>
    <row r="408" spans="1:14">
      <c r="A408" s="6" t="s">
        <v>133</v>
      </c>
      <c r="B408" s="6" t="s">
        <v>134</v>
      </c>
      <c r="C408" s="6" t="s">
        <v>345</v>
      </c>
      <c r="D408" s="6" t="s">
        <v>136</v>
      </c>
      <c r="E408" s="6" t="s">
        <v>135</v>
      </c>
      <c r="F408" s="6" t="s">
        <v>373</v>
      </c>
      <c r="G408" s="7">
        <v>0</v>
      </c>
      <c r="H408" s="7">
        <v>0</v>
      </c>
      <c r="I408" s="7">
        <v>0</v>
      </c>
      <c r="J408" s="7">
        <v>0</v>
      </c>
      <c r="K408" s="7">
        <v>0</v>
      </c>
      <c r="L408" s="7">
        <v>0</v>
      </c>
      <c r="M408" s="7">
        <v>0</v>
      </c>
      <c r="N408" s="7">
        <v>0</v>
      </c>
    </row>
    <row r="409" spans="1:14">
      <c r="A409" s="6" t="s">
        <v>133</v>
      </c>
      <c r="B409" s="6" t="s">
        <v>134</v>
      </c>
      <c r="C409" s="6" t="s">
        <v>346</v>
      </c>
      <c r="D409" s="6" t="s">
        <v>136</v>
      </c>
      <c r="E409" s="6" t="s">
        <v>135</v>
      </c>
      <c r="F409" s="6" t="s">
        <v>373</v>
      </c>
      <c r="G409" s="7">
        <v>0</v>
      </c>
      <c r="H409" s="7">
        <v>0</v>
      </c>
      <c r="I409" s="7">
        <v>0</v>
      </c>
      <c r="J409" s="7">
        <v>0</v>
      </c>
      <c r="K409" s="7">
        <v>0</v>
      </c>
      <c r="L409" s="7">
        <v>0</v>
      </c>
      <c r="M409" s="7">
        <v>0</v>
      </c>
      <c r="N409" s="7">
        <v>0</v>
      </c>
    </row>
    <row r="410" spans="1:14">
      <c r="A410" s="6" t="s">
        <v>133</v>
      </c>
      <c r="B410" s="6" t="s">
        <v>134</v>
      </c>
      <c r="C410" s="6" t="s">
        <v>347</v>
      </c>
      <c r="D410" s="6" t="s">
        <v>136</v>
      </c>
      <c r="E410" s="6" t="s">
        <v>135</v>
      </c>
      <c r="F410" s="6" t="s">
        <v>373</v>
      </c>
      <c r="G410" s="7">
        <v>0</v>
      </c>
      <c r="H410" s="7">
        <v>0</v>
      </c>
      <c r="I410" s="7">
        <v>0</v>
      </c>
      <c r="J410" s="7">
        <v>0</v>
      </c>
      <c r="K410" s="7">
        <v>0</v>
      </c>
      <c r="L410" s="7">
        <v>0</v>
      </c>
      <c r="M410" s="7">
        <v>0</v>
      </c>
      <c r="N410" s="7">
        <v>0</v>
      </c>
    </row>
    <row r="411" spans="1:14">
      <c r="A411" s="6" t="s">
        <v>133</v>
      </c>
      <c r="B411" s="6" t="s">
        <v>134</v>
      </c>
      <c r="C411" s="6" t="s">
        <v>348</v>
      </c>
      <c r="D411" s="6" t="s">
        <v>136</v>
      </c>
      <c r="E411" s="6" t="s">
        <v>135</v>
      </c>
      <c r="F411" s="6" t="s">
        <v>373</v>
      </c>
      <c r="G411" s="7">
        <v>0</v>
      </c>
      <c r="H411" s="7">
        <v>0</v>
      </c>
      <c r="I411" s="7">
        <v>0</v>
      </c>
      <c r="J411" s="7">
        <v>0</v>
      </c>
      <c r="K411" s="7">
        <v>0</v>
      </c>
      <c r="L411" s="7">
        <v>0</v>
      </c>
      <c r="M411" s="7">
        <v>0</v>
      </c>
      <c r="N411" s="7">
        <v>0</v>
      </c>
    </row>
    <row r="412" spans="1:14">
      <c r="A412" s="6" t="s">
        <v>133</v>
      </c>
      <c r="B412" s="6" t="s">
        <v>134</v>
      </c>
      <c r="C412" s="6" t="s">
        <v>349</v>
      </c>
      <c r="D412" s="6" t="s">
        <v>136</v>
      </c>
      <c r="E412" s="6" t="s">
        <v>135</v>
      </c>
      <c r="F412" s="6" t="s">
        <v>373</v>
      </c>
      <c r="G412" s="7">
        <v>0</v>
      </c>
      <c r="H412" s="7">
        <v>0</v>
      </c>
      <c r="I412" s="7">
        <v>0</v>
      </c>
      <c r="J412" s="7">
        <v>0</v>
      </c>
      <c r="K412" s="7">
        <v>0</v>
      </c>
      <c r="L412" s="7">
        <v>0</v>
      </c>
      <c r="M412" s="7">
        <v>0</v>
      </c>
      <c r="N412" s="7">
        <v>0</v>
      </c>
    </row>
    <row r="413" spans="1:14">
      <c r="A413" s="6" t="s">
        <v>133</v>
      </c>
      <c r="B413" s="6" t="s">
        <v>134</v>
      </c>
      <c r="C413" s="6" t="s">
        <v>350</v>
      </c>
      <c r="D413" s="6" t="s">
        <v>136</v>
      </c>
      <c r="E413" s="6" t="s">
        <v>135</v>
      </c>
      <c r="F413" s="6" t="s">
        <v>373</v>
      </c>
      <c r="G413" s="7">
        <v>0</v>
      </c>
      <c r="H413" s="7">
        <v>0</v>
      </c>
      <c r="I413" s="7">
        <v>0</v>
      </c>
      <c r="J413" s="7">
        <v>0</v>
      </c>
      <c r="K413" s="7">
        <v>0</v>
      </c>
      <c r="L413" s="7">
        <v>0</v>
      </c>
      <c r="M413" s="7">
        <v>0</v>
      </c>
      <c r="N413" s="7">
        <v>0</v>
      </c>
    </row>
    <row r="414" spans="1:14">
      <c r="A414" s="6" t="s">
        <v>133</v>
      </c>
      <c r="B414" s="6" t="s">
        <v>134</v>
      </c>
      <c r="C414" s="6" t="s">
        <v>351</v>
      </c>
      <c r="D414" s="6" t="s">
        <v>136</v>
      </c>
      <c r="E414" s="6" t="s">
        <v>135</v>
      </c>
      <c r="F414" s="6" t="s">
        <v>373</v>
      </c>
      <c r="G414" s="7">
        <v>0</v>
      </c>
      <c r="H414" s="7">
        <v>0</v>
      </c>
      <c r="I414" s="7">
        <v>0</v>
      </c>
      <c r="J414" s="7">
        <v>0</v>
      </c>
      <c r="K414" s="7">
        <v>0</v>
      </c>
      <c r="L414" s="7">
        <v>0</v>
      </c>
      <c r="M414" s="7">
        <v>0</v>
      </c>
      <c r="N414" s="7">
        <v>0</v>
      </c>
    </row>
    <row r="415" spans="1:14">
      <c r="A415" s="6" t="s">
        <v>133</v>
      </c>
      <c r="B415" s="6" t="s">
        <v>134</v>
      </c>
      <c r="C415" s="6" t="s">
        <v>352</v>
      </c>
      <c r="D415" s="6" t="s">
        <v>136</v>
      </c>
      <c r="E415" s="6" t="s">
        <v>135</v>
      </c>
      <c r="F415" s="6" t="s">
        <v>373</v>
      </c>
      <c r="G415" s="7">
        <v>0</v>
      </c>
      <c r="H415" s="7">
        <v>0</v>
      </c>
      <c r="I415" s="7">
        <v>0</v>
      </c>
      <c r="J415" s="7">
        <v>0</v>
      </c>
      <c r="K415" s="7">
        <v>0</v>
      </c>
      <c r="L415" s="7">
        <v>0</v>
      </c>
      <c r="M415" s="7">
        <v>0</v>
      </c>
      <c r="N415" s="7">
        <v>0</v>
      </c>
    </row>
    <row r="416" spans="1:14">
      <c r="A416" s="6" t="s">
        <v>133</v>
      </c>
      <c r="B416" s="6" t="s">
        <v>134</v>
      </c>
      <c r="C416" s="6" t="s">
        <v>353</v>
      </c>
      <c r="D416" s="6" t="s">
        <v>136</v>
      </c>
      <c r="E416" s="6" t="s">
        <v>135</v>
      </c>
      <c r="F416" s="6" t="s">
        <v>373</v>
      </c>
      <c r="G416" s="7">
        <v>0</v>
      </c>
      <c r="H416" s="7">
        <v>0</v>
      </c>
      <c r="I416" s="7">
        <v>0</v>
      </c>
      <c r="J416" s="7">
        <v>0</v>
      </c>
      <c r="K416" s="7">
        <v>0</v>
      </c>
      <c r="L416" s="7">
        <v>0</v>
      </c>
      <c r="M416" s="7">
        <v>0</v>
      </c>
      <c r="N416" s="7">
        <v>0</v>
      </c>
    </row>
    <row r="417" spans="1:14">
      <c r="A417" s="6" t="s">
        <v>133</v>
      </c>
      <c r="B417" s="6" t="s">
        <v>134</v>
      </c>
      <c r="C417" s="6" t="s">
        <v>354</v>
      </c>
      <c r="D417" s="6" t="s">
        <v>136</v>
      </c>
      <c r="E417" s="6" t="s">
        <v>135</v>
      </c>
      <c r="F417" s="6" t="s">
        <v>373</v>
      </c>
      <c r="G417" s="7">
        <v>0</v>
      </c>
      <c r="H417" s="7">
        <v>0</v>
      </c>
      <c r="I417" s="7">
        <v>0</v>
      </c>
      <c r="J417" s="7">
        <v>0</v>
      </c>
      <c r="K417" s="7">
        <v>0</v>
      </c>
      <c r="L417" s="7">
        <v>0</v>
      </c>
      <c r="M417" s="7">
        <v>0</v>
      </c>
      <c r="N417" s="7">
        <v>0</v>
      </c>
    </row>
    <row r="418" spans="1:14">
      <c r="A418" s="6" t="s">
        <v>133</v>
      </c>
      <c r="B418" s="6" t="s">
        <v>134</v>
      </c>
      <c r="C418" s="6" t="s">
        <v>355</v>
      </c>
      <c r="D418" s="6" t="s">
        <v>136</v>
      </c>
      <c r="E418" s="6" t="s">
        <v>135</v>
      </c>
      <c r="F418" s="6" t="s">
        <v>373</v>
      </c>
      <c r="G418" s="7">
        <v>0</v>
      </c>
      <c r="H418" s="7">
        <v>0</v>
      </c>
      <c r="I418" s="7">
        <v>0</v>
      </c>
      <c r="J418" s="7">
        <v>0</v>
      </c>
      <c r="K418" s="7">
        <v>0</v>
      </c>
      <c r="L418" s="7">
        <v>0</v>
      </c>
      <c r="M418" s="7">
        <v>0</v>
      </c>
      <c r="N418" s="7">
        <v>0</v>
      </c>
    </row>
    <row r="419" spans="1:14">
      <c r="A419" s="6" t="s">
        <v>133</v>
      </c>
      <c r="B419" s="6" t="s">
        <v>134</v>
      </c>
      <c r="C419" s="6" t="s">
        <v>356</v>
      </c>
      <c r="D419" s="6" t="s">
        <v>136</v>
      </c>
      <c r="E419" s="6" t="s">
        <v>135</v>
      </c>
      <c r="F419" s="6" t="s">
        <v>373</v>
      </c>
      <c r="G419" s="7">
        <v>0</v>
      </c>
      <c r="H419" s="7">
        <v>0</v>
      </c>
      <c r="I419" s="7">
        <v>0</v>
      </c>
      <c r="J419" s="7">
        <v>0</v>
      </c>
      <c r="K419" s="7">
        <v>0</v>
      </c>
      <c r="L419" s="7">
        <v>0</v>
      </c>
      <c r="M419" s="7">
        <v>0</v>
      </c>
      <c r="N419" s="7">
        <v>0</v>
      </c>
    </row>
    <row r="420" spans="1:14">
      <c r="A420" s="6" t="s">
        <v>133</v>
      </c>
      <c r="B420" s="6" t="s">
        <v>134</v>
      </c>
      <c r="C420" s="6" t="s">
        <v>357</v>
      </c>
      <c r="D420" s="6" t="s">
        <v>136</v>
      </c>
      <c r="E420" s="6" t="s">
        <v>135</v>
      </c>
      <c r="F420" s="6" t="s">
        <v>373</v>
      </c>
      <c r="G420" s="7">
        <v>0</v>
      </c>
      <c r="H420" s="7">
        <v>0</v>
      </c>
      <c r="I420" s="7">
        <v>0</v>
      </c>
      <c r="J420" s="7">
        <v>0</v>
      </c>
      <c r="K420" s="7">
        <v>0</v>
      </c>
      <c r="L420" s="7">
        <v>0</v>
      </c>
      <c r="M420" s="7">
        <v>0</v>
      </c>
      <c r="N420" s="7">
        <v>0</v>
      </c>
    </row>
    <row r="421" spans="1:14">
      <c r="A421" s="6" t="s">
        <v>133</v>
      </c>
      <c r="B421" s="6" t="s">
        <v>134</v>
      </c>
      <c r="C421" s="6" t="s">
        <v>358</v>
      </c>
      <c r="D421" s="6" t="s">
        <v>136</v>
      </c>
      <c r="E421" s="6" t="s">
        <v>135</v>
      </c>
      <c r="F421" s="6" t="s">
        <v>373</v>
      </c>
      <c r="G421" s="7">
        <v>0</v>
      </c>
      <c r="H421" s="7">
        <v>0</v>
      </c>
      <c r="I421" s="7">
        <v>0</v>
      </c>
      <c r="J421" s="7">
        <v>0</v>
      </c>
      <c r="K421" s="7">
        <v>0</v>
      </c>
      <c r="L421" s="7">
        <v>0</v>
      </c>
      <c r="M421" s="7">
        <v>0</v>
      </c>
      <c r="N421" s="7">
        <v>0</v>
      </c>
    </row>
    <row r="422" spans="1:14">
      <c r="A422" s="6" t="s">
        <v>133</v>
      </c>
      <c r="B422" s="6" t="s">
        <v>134</v>
      </c>
      <c r="C422" s="6" t="s">
        <v>359</v>
      </c>
      <c r="D422" s="6" t="s">
        <v>136</v>
      </c>
      <c r="E422" s="6" t="s">
        <v>135</v>
      </c>
      <c r="F422" s="6" t="s">
        <v>373</v>
      </c>
      <c r="G422" s="7">
        <v>0</v>
      </c>
      <c r="H422" s="7">
        <v>0</v>
      </c>
      <c r="I422" s="7">
        <v>0</v>
      </c>
      <c r="J422" s="7">
        <v>0</v>
      </c>
      <c r="K422" s="7">
        <v>0</v>
      </c>
      <c r="L422" s="7">
        <v>0</v>
      </c>
      <c r="M422" s="7">
        <v>0</v>
      </c>
      <c r="N422" s="7">
        <v>0</v>
      </c>
    </row>
    <row r="423" spans="1:14">
      <c r="A423" s="6" t="s">
        <v>133</v>
      </c>
      <c r="B423" s="6" t="s">
        <v>134</v>
      </c>
      <c r="C423" s="6" t="s">
        <v>360</v>
      </c>
      <c r="D423" s="6" t="s">
        <v>136</v>
      </c>
      <c r="E423" s="6" t="s">
        <v>135</v>
      </c>
      <c r="F423" s="6" t="s">
        <v>373</v>
      </c>
      <c r="G423" s="7">
        <v>0</v>
      </c>
      <c r="H423" s="7">
        <v>0</v>
      </c>
      <c r="I423" s="7">
        <v>0</v>
      </c>
      <c r="J423" s="7">
        <v>0</v>
      </c>
      <c r="K423" s="7">
        <v>0</v>
      </c>
      <c r="L423" s="7">
        <v>0</v>
      </c>
      <c r="M423" s="7">
        <v>0</v>
      </c>
      <c r="N423" s="7">
        <v>0</v>
      </c>
    </row>
    <row r="424" spans="1:14">
      <c r="A424" s="6" t="s">
        <v>133</v>
      </c>
      <c r="B424" s="6" t="s">
        <v>134</v>
      </c>
      <c r="C424" s="6" t="s">
        <v>361</v>
      </c>
      <c r="D424" s="6" t="s">
        <v>136</v>
      </c>
      <c r="E424" s="6" t="s">
        <v>135</v>
      </c>
      <c r="F424" s="6" t="s">
        <v>373</v>
      </c>
      <c r="G424" s="7">
        <v>0</v>
      </c>
      <c r="H424" s="7">
        <v>0</v>
      </c>
      <c r="I424" s="7">
        <v>0</v>
      </c>
      <c r="J424" s="7">
        <v>0</v>
      </c>
      <c r="K424" s="7">
        <v>0</v>
      </c>
      <c r="L424" s="7">
        <v>0</v>
      </c>
      <c r="M424" s="7">
        <v>0</v>
      </c>
      <c r="N424" s="7">
        <v>0</v>
      </c>
    </row>
    <row r="425" spans="1:14">
      <c r="A425" s="6" t="s">
        <v>133</v>
      </c>
      <c r="B425" s="6" t="s">
        <v>134</v>
      </c>
      <c r="C425" s="6" t="s">
        <v>362</v>
      </c>
      <c r="D425" s="6" t="s">
        <v>136</v>
      </c>
      <c r="E425" s="6" t="s">
        <v>135</v>
      </c>
      <c r="F425" s="6" t="s">
        <v>373</v>
      </c>
      <c r="G425" s="7">
        <v>0</v>
      </c>
      <c r="H425" s="7">
        <v>0</v>
      </c>
      <c r="I425" s="7">
        <v>0</v>
      </c>
      <c r="J425" s="7">
        <v>0</v>
      </c>
      <c r="K425" s="7">
        <v>0</v>
      </c>
      <c r="L425" s="7">
        <v>0</v>
      </c>
      <c r="M425" s="7">
        <v>0</v>
      </c>
      <c r="N425" s="7">
        <v>0</v>
      </c>
    </row>
    <row r="426" spans="1:14">
      <c r="A426" s="6" t="s">
        <v>133</v>
      </c>
      <c r="B426" s="6" t="s">
        <v>134</v>
      </c>
      <c r="C426" s="6" t="s">
        <v>363</v>
      </c>
      <c r="D426" s="6" t="s">
        <v>136</v>
      </c>
      <c r="E426" s="6" t="s">
        <v>135</v>
      </c>
      <c r="F426" s="6" t="s">
        <v>373</v>
      </c>
      <c r="G426" s="7">
        <v>0</v>
      </c>
      <c r="H426" s="7">
        <v>0</v>
      </c>
      <c r="I426" s="7">
        <v>0</v>
      </c>
      <c r="J426" s="7">
        <v>0</v>
      </c>
      <c r="K426" s="7">
        <v>0</v>
      </c>
      <c r="L426" s="7">
        <v>0</v>
      </c>
      <c r="M426" s="7">
        <v>0</v>
      </c>
      <c r="N426" s="7">
        <v>0</v>
      </c>
    </row>
    <row r="427" spans="1:14">
      <c r="A427" s="6" t="s">
        <v>133</v>
      </c>
      <c r="B427" s="6" t="s">
        <v>134</v>
      </c>
      <c r="C427" s="6" t="s">
        <v>364</v>
      </c>
      <c r="D427" s="6" t="s">
        <v>136</v>
      </c>
      <c r="E427" s="6" t="s">
        <v>135</v>
      </c>
      <c r="F427" s="6" t="s">
        <v>373</v>
      </c>
      <c r="G427" s="7">
        <v>0</v>
      </c>
      <c r="H427" s="7">
        <v>0</v>
      </c>
      <c r="I427" s="7">
        <v>0</v>
      </c>
      <c r="J427" s="7">
        <v>0</v>
      </c>
      <c r="K427" s="7">
        <v>0</v>
      </c>
      <c r="L427" s="7">
        <v>0</v>
      </c>
      <c r="M427" s="7">
        <v>0</v>
      </c>
      <c r="N427" s="7">
        <v>0</v>
      </c>
    </row>
    <row r="428" spans="1:14">
      <c r="A428" s="6" t="s">
        <v>133</v>
      </c>
      <c r="B428" s="6" t="s">
        <v>134</v>
      </c>
      <c r="C428" s="6" t="s">
        <v>365</v>
      </c>
      <c r="D428" s="6" t="s">
        <v>136</v>
      </c>
      <c r="E428" s="6" t="s">
        <v>135</v>
      </c>
      <c r="F428" s="6" t="s">
        <v>373</v>
      </c>
      <c r="G428" s="7">
        <v>0</v>
      </c>
      <c r="H428" s="7">
        <v>0</v>
      </c>
      <c r="I428" s="7">
        <v>0</v>
      </c>
      <c r="J428" s="7">
        <v>0</v>
      </c>
      <c r="K428" s="7">
        <v>0</v>
      </c>
      <c r="L428" s="7">
        <v>0</v>
      </c>
      <c r="M428" s="7">
        <v>0</v>
      </c>
      <c r="N428" s="7">
        <v>0</v>
      </c>
    </row>
    <row r="429" spans="1:14">
      <c r="A429" s="6" t="s">
        <v>133</v>
      </c>
      <c r="B429" s="6" t="s">
        <v>134</v>
      </c>
      <c r="C429" s="6" t="s">
        <v>366</v>
      </c>
      <c r="D429" s="6" t="s">
        <v>136</v>
      </c>
      <c r="E429" s="6" t="s">
        <v>135</v>
      </c>
      <c r="F429" s="6" t="s">
        <v>373</v>
      </c>
      <c r="G429" s="7">
        <v>0</v>
      </c>
      <c r="H429" s="7">
        <v>0</v>
      </c>
      <c r="I429" s="7">
        <v>0</v>
      </c>
      <c r="J429" s="7">
        <v>0</v>
      </c>
      <c r="K429" s="7">
        <v>0</v>
      </c>
      <c r="L429" s="7">
        <v>0</v>
      </c>
      <c r="M429" s="7">
        <v>0</v>
      </c>
      <c r="N429" s="7">
        <v>0</v>
      </c>
    </row>
    <row r="430" spans="1:14">
      <c r="A430" s="6" t="s">
        <v>133</v>
      </c>
      <c r="B430" s="6" t="s">
        <v>134</v>
      </c>
      <c r="C430" s="6" t="s">
        <v>367</v>
      </c>
      <c r="D430" s="6" t="s">
        <v>136</v>
      </c>
      <c r="E430" s="6" t="s">
        <v>135</v>
      </c>
      <c r="F430" s="6" t="s">
        <v>373</v>
      </c>
      <c r="G430" s="7">
        <v>0</v>
      </c>
      <c r="H430" s="7">
        <v>0</v>
      </c>
      <c r="I430" s="7">
        <v>0</v>
      </c>
      <c r="J430" s="7">
        <v>0</v>
      </c>
      <c r="K430" s="7">
        <v>0</v>
      </c>
      <c r="L430" s="7">
        <v>0</v>
      </c>
      <c r="M430" s="7">
        <v>0</v>
      </c>
      <c r="N430" s="7">
        <v>0</v>
      </c>
    </row>
    <row r="431" spans="1:14">
      <c r="A431" s="6" t="s">
        <v>133</v>
      </c>
      <c r="B431" s="6" t="s">
        <v>134</v>
      </c>
      <c r="C431" s="6" t="s">
        <v>368</v>
      </c>
      <c r="D431" s="6" t="s">
        <v>136</v>
      </c>
      <c r="E431" s="6" t="s">
        <v>135</v>
      </c>
      <c r="F431" s="6" t="s">
        <v>373</v>
      </c>
      <c r="G431" s="7">
        <v>0</v>
      </c>
      <c r="H431" s="7">
        <v>0</v>
      </c>
      <c r="I431" s="7">
        <v>0</v>
      </c>
      <c r="J431" s="7">
        <v>0</v>
      </c>
      <c r="K431" s="7">
        <v>0</v>
      </c>
      <c r="L431" s="7">
        <v>0</v>
      </c>
      <c r="M431" s="7">
        <v>0</v>
      </c>
      <c r="N431" s="7">
        <v>0</v>
      </c>
    </row>
    <row r="432" spans="1:14">
      <c r="A432" s="6" t="s">
        <v>133</v>
      </c>
      <c r="B432" s="6" t="s">
        <v>134</v>
      </c>
      <c r="C432" s="6" t="s">
        <v>369</v>
      </c>
      <c r="D432" s="6" t="s">
        <v>136</v>
      </c>
      <c r="E432" s="6" t="s">
        <v>135</v>
      </c>
      <c r="F432" s="6" t="s">
        <v>373</v>
      </c>
      <c r="G432" s="7">
        <v>0</v>
      </c>
      <c r="H432" s="7">
        <v>0</v>
      </c>
      <c r="I432" s="7">
        <v>0</v>
      </c>
      <c r="J432" s="7">
        <v>0</v>
      </c>
      <c r="K432" s="7">
        <v>0</v>
      </c>
      <c r="L432" s="7">
        <v>0</v>
      </c>
      <c r="M432" s="7">
        <v>0</v>
      </c>
      <c r="N432" s="7">
        <v>0</v>
      </c>
    </row>
    <row r="433" spans="1:14">
      <c r="A433" s="6" t="s">
        <v>133</v>
      </c>
      <c r="B433" s="6" t="s">
        <v>134</v>
      </c>
      <c r="C433" s="6" t="s">
        <v>370</v>
      </c>
      <c r="D433" s="6" t="s">
        <v>136</v>
      </c>
      <c r="E433" s="6" t="s">
        <v>135</v>
      </c>
      <c r="F433" s="6" t="s">
        <v>373</v>
      </c>
      <c r="G433" s="7">
        <v>0</v>
      </c>
      <c r="H433" s="7">
        <v>0</v>
      </c>
      <c r="I433" s="7">
        <v>0</v>
      </c>
      <c r="J433" s="7">
        <v>0</v>
      </c>
      <c r="K433" s="7">
        <v>0</v>
      </c>
      <c r="L433" s="7">
        <v>0</v>
      </c>
      <c r="M433" s="7">
        <v>0</v>
      </c>
      <c r="N433" s="7">
        <v>0</v>
      </c>
    </row>
    <row r="434" spans="1:14">
      <c r="A434" s="6" t="s">
        <v>133</v>
      </c>
      <c r="B434" s="6" t="s">
        <v>134</v>
      </c>
      <c r="C434" s="6" t="s">
        <v>371</v>
      </c>
      <c r="D434" s="6" t="s">
        <v>136</v>
      </c>
      <c r="E434" s="6" t="s">
        <v>135</v>
      </c>
      <c r="F434" s="6" t="s">
        <v>373</v>
      </c>
      <c r="G434" s="7">
        <v>0</v>
      </c>
      <c r="H434" s="7">
        <v>0</v>
      </c>
      <c r="I434" s="7">
        <v>0</v>
      </c>
      <c r="J434" s="7">
        <v>0</v>
      </c>
      <c r="K434" s="7">
        <v>0</v>
      </c>
      <c r="L434" s="7">
        <v>0</v>
      </c>
      <c r="M434" s="7">
        <v>0</v>
      </c>
      <c r="N434" s="7">
        <v>0</v>
      </c>
    </row>
    <row r="435" spans="1:14">
      <c r="A435" s="6" t="s">
        <v>133</v>
      </c>
      <c r="B435" s="6" t="s">
        <v>134</v>
      </c>
      <c r="C435" s="6" t="s">
        <v>372</v>
      </c>
      <c r="D435" s="6" t="s">
        <v>136</v>
      </c>
      <c r="E435" s="6" t="s">
        <v>135</v>
      </c>
      <c r="F435" s="6" t="s">
        <v>373</v>
      </c>
      <c r="G435" s="7">
        <v>0</v>
      </c>
      <c r="H435" s="7">
        <v>0</v>
      </c>
      <c r="I435" s="7">
        <v>0</v>
      </c>
      <c r="J435" s="7">
        <v>0</v>
      </c>
      <c r="K435" s="7">
        <v>0</v>
      </c>
      <c r="L435" s="7">
        <v>0</v>
      </c>
      <c r="M435" s="7">
        <v>0</v>
      </c>
      <c r="N435" s="7">
        <v>0</v>
      </c>
    </row>
    <row r="436" spans="1:14" ht="12" thickBot="1">
      <c r="G436" s="8">
        <f t="shared" ref="G436:N436" si="0">SUM(G2:G435)</f>
        <v>218183602.67000014</v>
      </c>
      <c r="H436" s="8">
        <f t="shared" si="0"/>
        <v>8007988.7299999995</v>
      </c>
      <c r="I436" s="8">
        <f t="shared" si="0"/>
        <v>63152563.029999979</v>
      </c>
      <c r="J436" s="8">
        <f t="shared" si="0"/>
        <v>-481476.70999999996</v>
      </c>
      <c r="K436" s="8">
        <f t="shared" si="0"/>
        <v>159995</v>
      </c>
      <c r="L436" s="8">
        <f t="shared" si="0"/>
        <v>-9377.3199999692479</v>
      </c>
      <c r="M436" s="8">
        <f t="shared" si="0"/>
        <v>0</v>
      </c>
      <c r="N436" s="9">
        <f t="shared" si="0"/>
        <v>289013295.40000004</v>
      </c>
    </row>
    <row r="437" spans="1:14" ht="12" thickTop="1"/>
  </sheetData>
  <pageMargins left="0.7" right="0.7" top="0.75" bottom="0.75" header="0.3" footer="0.3"/>
</worksheet>
</file>

<file path=docMetadata/LabelInfo.xml><?xml version="1.0" encoding="utf-8"?>
<clbl:labelList xmlns:clbl="http://schemas.microsoft.com/office/2020/mipLabelMetadata">
  <clbl:label id="{4ee02f04-be22-4396-a59f-8c217de79675}" enabled="1" method="Standard" siteId="{04339cb4-c4c5-4d63-b960-759c4de7f4e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A6.2-Rate Base RCND Plant</vt:lpstr>
      <vt:lpstr>Pivot</vt:lpstr>
      <vt:lpstr>RCND wo RU's</vt:lpstr>
      <vt:lpstr>UNSG_1020 Jun-26</vt:lpstr>
      <vt:lpstr>UNSG 1085_Jun-26</vt:lpstr>
    </vt:vector>
  </TitlesOfParts>
  <Company>UNS Energy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Cada, David</dc:creator>
  <cp:lastModifiedBy>Gunderson, Kristin</cp:lastModifiedBy>
  <dcterms:created xsi:type="dcterms:W3CDTF">2026-07-08T22:11:49Z</dcterms:created>
  <dcterms:modified xsi:type="dcterms:W3CDTF">2026-08-26T22:02:08Z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