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G:\Regulatory Counsel\Private\2024 UNSG Rate Case\_UNSG ARAM\2026\Workpapers\"/>
    </mc:Choice>
  </mc:AlternateContent>
  <xr:revisionPtr revIDLastSave="0" documentId="13_ncr:1_{047A5457-B789-422A-985B-57B3AD448B61}" xr6:coauthVersionLast="47" xr6:coauthVersionMax="47" xr10:uidLastSave="{00000000-0000-0000-0000-000000000000}"/>
  <bookViews>
    <workbookView xWindow="28680" yWindow="-165" windowWidth="29040" windowHeight="15720" tabRatio="796" xr2:uid="{04202C8E-E011-4C10-AAC3-FCB0ECF1D494}"/>
  </bookViews>
  <sheets>
    <sheet name="1. Pro Forma" sheetId="32" r:id="rId1"/>
    <sheet name="2 Pension Adjustment" sheetId="10" r:id="rId2"/>
    <sheet name="3 Pension Actuary Report" sheetId="27" r:id="rId3"/>
    <sheet name="4 Payroll Adjmt" sheetId="9" r:id="rId4"/>
    <sheet name="4.1 Payroll Proforma" sheetId="28" r:id="rId5"/>
    <sheet name="4.2 Alloc Worksheet 2021-06" sheetId="29" state="hidden" r:id="rId6"/>
    <sheet name="4.3 A&amp;G Alloc" sheetId="30" state="hidden" r:id="rId7"/>
    <sheet name="5 Total PR" sheetId="33" r:id="rId8"/>
    <sheet name="6 TY Pension Expense " sheetId="31" r:id="rId9"/>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'1. Pro Forma'!$A$1:$D$42</definedName>
    <definedName name="_xlnm.Print_Area" localSheetId="1">'2 Pension Adjustment'!$A$1:$K$26</definedName>
    <definedName name="_xlnm.Print_Area" localSheetId="2">'3 Pension Actuary Report'!$A$1:$V$131</definedName>
    <definedName name="_xlnm.Print_Area" localSheetId="3">'4 Payroll Adjmt'!$A$1:$J$18</definedName>
    <definedName name="_xlnm.Print_Area" localSheetId="4">'4.1 Payroll Proforma'!$A$1:$O$50</definedName>
    <definedName name="_xlnm.Print_Area" localSheetId="5">'4.2 Alloc Worksheet 2021-06'!$A$1:$N$88</definedName>
    <definedName name="_xlnm.Print_Area" localSheetId="6">'4.3 A&amp;G Alloc'!$A$1:$H$47</definedName>
    <definedName name="_xlnm.Print_Titles" localSheetId="7">'5 Total PR'!$5:$8</definedName>
    <definedName name="Recover" localSheetId="4">#REF!</definedName>
    <definedName name="Recover" localSheetId="6">#REF!</definedName>
    <definedName name="Recover" localSheetId="7">#REF!</definedName>
    <definedName name="Recover">#REF!</definedName>
    <definedName name="TableName">"Dummy"</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9" l="1"/>
  <c r="U27" i="27"/>
  <c r="U32" i="27"/>
  <c r="G8" i="10"/>
  <c r="U28" i="27"/>
  <c r="U33" i="27"/>
  <c r="G9" i="10" s="1"/>
  <c r="S33" i="27"/>
  <c r="C9" i="10" s="1"/>
  <c r="S32" i="27"/>
  <c r="C8" i="10" s="1"/>
  <c r="C10" i="10" s="1"/>
  <c r="S28" i="27"/>
  <c r="S27" i="27"/>
  <c r="E9" i="9"/>
  <c r="C9" i="9"/>
  <c r="I15" i="9"/>
  <c r="I65" i="33"/>
  <c r="I64" i="33"/>
  <c r="I63" i="33"/>
  <c r="I61" i="33"/>
  <c r="I59" i="33"/>
  <c r="I58" i="33"/>
  <c r="I56" i="33"/>
  <c r="I54" i="33"/>
  <c r="I52" i="33"/>
  <c r="I50" i="33"/>
  <c r="I49" i="33"/>
  <c r="I48" i="33"/>
  <c r="I47" i="33"/>
  <c r="I46" i="33"/>
  <c r="I45" i="33"/>
  <c r="I44" i="33"/>
  <c r="I39" i="33"/>
  <c r="I38" i="33"/>
  <c r="I37" i="33"/>
  <c r="I36" i="33"/>
  <c r="I35" i="33"/>
  <c r="I34" i="33"/>
  <c r="I33" i="33"/>
  <c r="I32" i="33"/>
  <c r="I30" i="33"/>
  <c r="I29" i="33"/>
  <c r="I27" i="33"/>
  <c r="I26" i="33"/>
  <c r="I25" i="33"/>
  <c r="I24" i="33"/>
  <c r="I22" i="33"/>
  <c r="I21" i="33"/>
  <c r="I20" i="33"/>
  <c r="I19" i="33"/>
  <c r="I18" i="33"/>
  <c r="I17" i="33"/>
  <c r="I16" i="33"/>
  <c r="I15" i="33"/>
  <c r="I13" i="33"/>
  <c r="I12" i="33"/>
  <c r="U34" i="27"/>
  <c r="U29" i="27"/>
  <c r="U36" i="27" s="1"/>
  <c r="H49" i="30"/>
  <c r="G49" i="30"/>
  <c r="D49" i="30"/>
  <c r="C49" i="30"/>
  <c r="G15" i="10"/>
  <c r="E15" i="10" s="1"/>
  <c r="G14" i="10"/>
  <c r="E14" i="10" s="1"/>
  <c r="E16" i="10" s="1"/>
  <c r="C15" i="10"/>
  <c r="C14" i="10"/>
  <c r="U74" i="27"/>
  <c r="A3" i="9"/>
  <c r="A9" i="9"/>
  <c r="G15" i="9" s="1"/>
  <c r="A3" i="10"/>
  <c r="U12" i="27"/>
  <c r="G16" i="10"/>
  <c r="C16" i="10"/>
  <c r="E9" i="10" l="1"/>
  <c r="G10" i="10"/>
  <c r="G11" i="10" s="1"/>
  <c r="E8" i="10"/>
  <c r="E10" i="10" s="1"/>
  <c r="E18" i="10" s="1"/>
  <c r="E20" i="10" s="1"/>
  <c r="E23" i="10" s="1"/>
  <c r="G18" i="10"/>
  <c r="C18" i="10"/>
  <c r="I9" i="9"/>
  <c r="I18" i="9" s="1"/>
  <c r="C19" i="10" s="1"/>
  <c r="C20" i="10" s="1"/>
  <c r="G20" i="10" l="1"/>
  <c r="C23" i="10"/>
  <c r="G23" i="10" s="1"/>
  <c r="C17" i="32" s="1"/>
  <c r="C32" i="32" s="1"/>
  <c r="D17" i="32"/>
  <c r="D32" i="32" s="1"/>
  <c r="D34" i="32" l="1"/>
  <c r="C34" i="32"/>
</calcChain>
</file>

<file path=xl/sharedStrings.xml><?xml version="1.0" encoding="utf-8"?>
<sst xmlns="http://schemas.openxmlformats.org/spreadsheetml/2006/main" count="763" uniqueCount="316">
  <si>
    <t>ADJUSTMENT NAME:</t>
  </si>
  <si>
    <t>ADJUSTMENT TO:</t>
  </si>
  <si>
    <t>Income Statement</t>
  </si>
  <si>
    <t>DATE SUBMITTED:</t>
  </si>
  <si>
    <t>PREPARED BY:</t>
  </si>
  <si>
    <t>FERC</t>
  </si>
  <si>
    <t>ACCT</t>
  </si>
  <si>
    <t>FERC ACCOUNT DESCRIPTION</t>
  </si>
  <si>
    <t>DEBIT</t>
  </si>
  <si>
    <t>CREDIT</t>
  </si>
  <si>
    <t>ENTRY TOTAL</t>
  </si>
  <si>
    <t>Reason for Adjustment</t>
  </si>
  <si>
    <t>Total</t>
  </si>
  <si>
    <t>CHECKED BY:</t>
  </si>
  <si>
    <t>Payroll Adjustment</t>
  </si>
  <si>
    <t>Clearing Account Allocations to O&amp;M</t>
  </si>
  <si>
    <t>Total O&amp;M Wages</t>
  </si>
  <si>
    <t>INCOME STATEMENT PRO FORMA ADJUSTMENT</t>
  </si>
  <si>
    <t>REVIEWED BY:</t>
  </si>
  <si>
    <t>Exclude A&amp;G Payroll Capitalized through A&amp;G Loader</t>
  </si>
  <si>
    <t>Total Wages Charged to O&amp;M</t>
  </si>
  <si>
    <t>Total Wages</t>
  </si>
  <si>
    <t>Periodic</t>
  </si>
  <si>
    <t>YTD</t>
  </si>
  <si>
    <t>12 Months Ended</t>
  </si>
  <si>
    <t>Total Operations and Maintenance</t>
  </si>
  <si>
    <t>Other Accounts - Balance Sheet</t>
  </si>
  <si>
    <t>Total Payroll - Utility</t>
  </si>
  <si>
    <t>Other Accounts - Non-Work</t>
  </si>
  <si>
    <t>Service Cost</t>
  </si>
  <si>
    <t>Increase(Decrease)</t>
  </si>
  <si>
    <t xml:space="preserve">Pension Expense Adjustment </t>
  </si>
  <si>
    <r>
      <t>Increase(Decrease) in Charged to O&amp;M</t>
    </r>
    <r>
      <rPr>
        <vertAlign val="superscript"/>
        <sz val="10"/>
        <rFont val="Arial"/>
        <family val="2"/>
      </rPr>
      <t>(1)</t>
    </r>
  </si>
  <si>
    <t>Wages Charged to O&amp;M %</t>
  </si>
  <si>
    <t>Pension Expense Adjustment</t>
  </si>
  <si>
    <r>
      <t xml:space="preserve">Non-Service Cost </t>
    </r>
    <r>
      <rPr>
        <b/>
        <vertAlign val="superscript"/>
        <sz val="10"/>
        <rFont val="Arial"/>
        <family val="2"/>
      </rPr>
      <t>(1)</t>
    </r>
  </si>
  <si>
    <t>Pensions &amp; Benefits</t>
  </si>
  <si>
    <t xml:space="preserve">  Union</t>
  </si>
  <si>
    <t>Salaried</t>
  </si>
  <si>
    <t xml:space="preserve">  Salaried</t>
  </si>
  <si>
    <t>Union</t>
  </si>
  <si>
    <t>Based on UES Pension Plan Actuary Reports</t>
  </si>
  <si>
    <t>A</t>
  </si>
  <si>
    <t>B</t>
  </si>
  <si>
    <t>D</t>
  </si>
  <si>
    <t>C</t>
  </si>
  <si>
    <t>C-A</t>
  </si>
  <si>
    <t>D-B</t>
  </si>
  <si>
    <t>a</t>
  </si>
  <si>
    <t>b</t>
  </si>
  <si>
    <t>c</t>
  </si>
  <si>
    <t>d</t>
  </si>
  <si>
    <t>Ref.</t>
  </si>
  <si>
    <t>Calc</t>
  </si>
  <si>
    <t>UNS Electric, Inc.</t>
  </si>
  <si>
    <t>2021 0630 FERC Form 1 Pages 354-355 Allocation Worksheet</t>
  </si>
  <si>
    <t>%'s for</t>
  </si>
  <si>
    <t>Allocation</t>
  </si>
  <si>
    <t>Initial Clearing</t>
  </si>
  <si>
    <t xml:space="preserve">Allocation of </t>
  </si>
  <si>
    <t>Allocation of</t>
  </si>
  <si>
    <t>to the respective FERC accounts. See attached Query results for percentage</t>
  </si>
  <si>
    <t xml:space="preserve"> of Acct 0163</t>
  </si>
  <si>
    <t>Acct Balances</t>
  </si>
  <si>
    <t>Acct 0163</t>
  </si>
  <si>
    <t>Acct 0184</t>
  </si>
  <si>
    <t>Adjustment</t>
  </si>
  <si>
    <t xml:space="preserve">backup for each FERC account. </t>
  </si>
  <si>
    <t>Construction 0107</t>
  </si>
  <si>
    <t>5a</t>
  </si>
  <si>
    <t>Plant Removal 0108</t>
  </si>
  <si>
    <t>5b</t>
  </si>
  <si>
    <t xml:space="preserve"> </t>
  </si>
  <si>
    <t>143 Other Accounts Receivable</t>
  </si>
  <si>
    <t>146 Intercompany AR</t>
  </si>
  <si>
    <t>151 Fuel Stock</t>
  </si>
  <si>
    <t>152 Coal Handling</t>
  </si>
  <si>
    <t>163 Stores Expense</t>
  </si>
  <si>
    <t>182 Other Regulatory Assets</t>
  </si>
  <si>
    <t>183 Preliminary Engineering</t>
  </si>
  <si>
    <t>184 Clearing Accounts</t>
  </si>
  <si>
    <t>5c</t>
  </si>
  <si>
    <t>g</t>
  </si>
  <si>
    <t>m</t>
  </si>
  <si>
    <t>186 Miscellaneous Deferred Debits</t>
  </si>
  <si>
    <t>188 Research &amp; Development</t>
  </si>
  <si>
    <t>253 Other Deferred Credits</t>
  </si>
  <si>
    <t>416 Merchandising Expense</t>
  </si>
  <si>
    <t>417 Non-Utility Income &amp; Expense</t>
  </si>
  <si>
    <t>5d</t>
  </si>
  <si>
    <t>426 Other Deductions</t>
  </si>
  <si>
    <t>Operations &amp; Maintenance</t>
  </si>
  <si>
    <t>5e</t>
  </si>
  <si>
    <t>Total Clearing Accounts Allocation Adjustment</t>
  </si>
  <si>
    <t>Per P. McKee:</t>
  </si>
  <si>
    <t xml:space="preserve">Allocation of Acct 0184 should be based upon relative amounts in </t>
  </si>
  <si>
    <t>all payroll salary and wage accounts (exclusive of 0163 and 0184).</t>
  </si>
  <si>
    <t xml:space="preserve"> of Acct 0184</t>
  </si>
  <si>
    <t>O&amp;M</t>
  </si>
  <si>
    <t>2e</t>
  </si>
  <si>
    <t>Construction</t>
  </si>
  <si>
    <t>2i</t>
  </si>
  <si>
    <t>Removal</t>
  </si>
  <si>
    <t>2j</t>
  </si>
  <si>
    <t>2l</t>
  </si>
  <si>
    <t>e</t>
  </si>
  <si>
    <t>f</t>
  </si>
  <si>
    <t>h</t>
  </si>
  <si>
    <t>i</t>
  </si>
  <si>
    <t>n</t>
  </si>
  <si>
    <t>j</t>
  </si>
  <si>
    <t>k</t>
  </si>
  <si>
    <t>l</t>
  </si>
  <si>
    <t xml:space="preserve">Total </t>
  </si>
  <si>
    <t>Reconciliation:</t>
  </si>
  <si>
    <t>Total Salaries &amp; Wages - FERC pg.355</t>
  </si>
  <si>
    <t>2f</t>
  </si>
  <si>
    <t xml:space="preserve">         146 Intercompany AR</t>
  </si>
  <si>
    <t>-2l</t>
  </si>
  <si>
    <t xml:space="preserve">         163 Stores Expense </t>
  </si>
  <si>
    <t>-d</t>
  </si>
  <si>
    <t xml:space="preserve">         182 Other Regulatory Assets</t>
  </si>
  <si>
    <t>-e</t>
  </si>
  <si>
    <t xml:space="preserve">         183 Preliminary Engineering</t>
  </si>
  <si>
    <t>-f</t>
  </si>
  <si>
    <t xml:space="preserve">         184 Clearing Accounts</t>
  </si>
  <si>
    <t>-g</t>
  </si>
  <si>
    <t xml:space="preserve">         186 Misc Deferred Debits</t>
  </si>
  <si>
    <t>-h</t>
  </si>
  <si>
    <t>-n</t>
  </si>
  <si>
    <t xml:space="preserve">         417 Non-Utility Income &amp; Expense</t>
  </si>
  <si>
    <t>-k</t>
  </si>
  <si>
    <t>2r</t>
  </si>
  <si>
    <t>&lt;---Distribution of Sal &amp; Wages - Total Electric Payroll</t>
  </si>
  <si>
    <t>0184 Acct to be Allocated:</t>
  </si>
  <si>
    <t>Direct 0184</t>
  </si>
  <si>
    <t>Allocated from 0163</t>
  </si>
  <si>
    <t>see above allocation of 0163 to 0184</t>
  </si>
  <si>
    <t>Other Accounts:</t>
  </si>
  <si>
    <t>FERC Account Per FERC P354</t>
  </si>
  <si>
    <t>Amount</t>
  </si>
  <si>
    <t>FSG Report:</t>
  </si>
  <si>
    <t>Procedures for Allocating Payroll Charged to</t>
  </si>
  <si>
    <t>Clearing Accts (0163 &amp; 0184):</t>
  </si>
  <si>
    <t>1. Run a Query on Materials Issued by FERC Acct.</t>
  </si>
  <si>
    <t>2n</t>
  </si>
  <si>
    <t xml:space="preserve">2. Calculate %'s for each FERC account group </t>
  </si>
  <si>
    <t>(relative materials issued).</t>
  </si>
  <si>
    <t>2o</t>
  </si>
  <si>
    <t>2q</t>
  </si>
  <si>
    <t xml:space="preserve">3.  Allocate total costs in 0163 (Stores Expense) to all  </t>
  </si>
  <si>
    <t>185 Temporary Facilities</t>
  </si>
  <si>
    <t>other accounts (including 0184) based on these %'s.</t>
  </si>
  <si>
    <t>2p</t>
  </si>
  <si>
    <t xml:space="preserve">4. Allocate 0184 costs (including allocation from 0163)  </t>
  </si>
  <si>
    <t>2k</t>
  </si>
  <si>
    <t>into O&amp;M, Construction, Removal and other components</t>
  </si>
  <si>
    <t>2m</t>
  </si>
  <si>
    <t xml:space="preserve">based on Payroll by Function FSG. </t>
  </si>
  <si>
    <t xml:space="preserve">5. Total adjustments by account and post to FERC </t>
  </si>
  <si>
    <t>Form I pages 354-355.</t>
  </si>
  <si>
    <r>
      <t>Note</t>
    </r>
    <r>
      <rPr>
        <sz val="10"/>
        <rFont val="Arial"/>
        <family val="2"/>
      </rPr>
      <t>:  Acct 0163 is being allocated based on the percentage of materials issued</t>
    </r>
  </si>
  <si>
    <t>Amount of A&amp;G allocated to capital</t>
  </si>
  <si>
    <t>Data Source: Selected Payroll Proforma Adjustment Data</t>
  </si>
  <si>
    <t>GL - Transaction Detail-ALL Sources</t>
  </si>
  <si>
    <t/>
  </si>
  <si>
    <t>and</t>
  </si>
  <si>
    <r>
      <rPr>
        <sz val="8"/>
        <color theme="1"/>
        <rFont val="Calibri"/>
        <family val="2"/>
      </rPr>
      <t xml:space="preserve">GL Account is equal to </t>
    </r>
    <r>
      <rPr>
        <b/>
        <sz val="8"/>
        <color theme="1"/>
        <rFont val="Calibri"/>
        <family val="2"/>
      </rPr>
      <t>70500</t>
    </r>
    <r>
      <rPr>
        <sz val="8"/>
        <color theme="1"/>
        <rFont val="Calibri"/>
        <family val="2"/>
      </rPr>
      <t xml:space="preserve"> , </t>
    </r>
    <r>
      <rPr>
        <b/>
        <sz val="8"/>
        <color theme="1"/>
        <rFont val="Calibri"/>
        <family val="2"/>
      </rPr>
      <t>88090</t>
    </r>
  </si>
  <si>
    <t>GL Period</t>
  </si>
  <si>
    <t>Co</t>
  </si>
  <si>
    <t>Acct</t>
  </si>
  <si>
    <t>Sub Acct</t>
  </si>
  <si>
    <t>Query Source</t>
  </si>
  <si>
    <t>GL Je Source</t>
  </si>
  <si>
    <t>GL Je Name</t>
  </si>
  <si>
    <t>Debit</t>
  </si>
  <si>
    <t>Credit</t>
  </si>
  <si>
    <t>70500</t>
  </si>
  <si>
    <t>7100</t>
  </si>
  <si>
    <t>General Ledger</t>
  </si>
  <si>
    <t>Recurring</t>
  </si>
  <si>
    <t>7101</t>
  </si>
  <si>
    <t>88090</t>
  </si>
  <si>
    <t>This report contains data that may not be released outside the corporation unless specifically authorized by the appropriate data conservator(s).</t>
  </si>
  <si>
    <r>
      <rPr>
        <b/>
        <vertAlign val="superscript"/>
        <sz val="10"/>
        <rFont val="Arial"/>
        <family val="2"/>
      </rPr>
      <t>(1)</t>
    </r>
    <r>
      <rPr>
        <b/>
        <sz val="10"/>
        <rFont val="Arial"/>
        <family val="2"/>
      </rPr>
      <t xml:space="preserve"> </t>
    </r>
    <r>
      <rPr>
        <sz val="10"/>
        <rFont val="Arial"/>
        <family val="2"/>
      </rPr>
      <t>Non-service cost are recorded below the line (for GAAP, still 926 for FERC) and 100% are O&amp;M costs beginning 1/1/18.</t>
    </r>
  </si>
  <si>
    <t>w/p 4</t>
  </si>
  <si>
    <t>Agrees to Actuarial Reports</t>
  </si>
  <si>
    <t>Agrees to actual Pension Expense for the test year (not including amounts allocated from TEP)</t>
  </si>
  <si>
    <t>Net PBC</t>
  </si>
  <si>
    <t>total</t>
  </si>
  <si>
    <r>
      <t xml:space="preserve">Note:  WP references from source document have been converted to </t>
    </r>
    <r>
      <rPr>
        <b/>
        <sz val="10"/>
        <color theme="0" tint="-0.499984740745262"/>
        <rFont val="Arial"/>
        <family val="2"/>
      </rPr>
      <t>gray</t>
    </r>
    <r>
      <rPr>
        <b/>
        <sz val="10"/>
        <color theme="0" tint="-0.34998626667073579"/>
        <rFont val="Arial"/>
        <family val="2"/>
      </rPr>
      <t>.</t>
    </r>
  </si>
  <si>
    <t>..\Payroll &amp; Benefits\Income - Payroll &amp; Benefits UNSE TY063022.xlsx</t>
  </si>
  <si>
    <r>
      <rPr>
        <b/>
        <sz val="10"/>
        <color rgb="FFFF0000"/>
        <rFont val="Arial"/>
        <family val="2"/>
      </rPr>
      <t>SOURCE</t>
    </r>
    <r>
      <rPr>
        <sz val="10"/>
        <color rgb="FFFF0000"/>
        <rFont val="Arial"/>
        <family val="2"/>
      </rPr>
      <t>:  Payroll Proforma Adjustment WP 7</t>
    </r>
  </si>
  <si>
    <t>UNS GAS, INC.</t>
  </si>
  <si>
    <t>Period</t>
  </si>
  <si>
    <t>UNSG Payroll Function by FERC</t>
  </si>
  <si>
    <t>UNS Gas Inc.</t>
  </si>
  <si>
    <t>UNSG Payroll by Function by FERC</t>
  </si>
  <si>
    <t>ET_REG_OT_PR - Total Regular and Overtime Payroll</t>
  </si>
  <si>
    <t>6 Months
Ended</t>
  </si>
  <si>
    <t>Dec 2023</t>
  </si>
  <si>
    <t>Operations - Gas</t>
  </si>
  <si>
    <t>0870_FC - Trans-Oper Supervision and Engr</t>
  </si>
  <si>
    <t>FC_TRANS_OPS - Transmission Operating Expenses</t>
  </si>
  <si>
    <t>0874_FC - Dist-Mains and Services Exp</t>
  </si>
  <si>
    <t>0875_FC - Dist-Meas and Reg Station Exp-Gen</t>
  </si>
  <si>
    <t>0876_FC - Dist-Meas and Reg Station Exp-Ind</t>
  </si>
  <si>
    <t>0877_FC - Dist-Meas and Reg Station Exp-CtGt</t>
  </si>
  <si>
    <t>0878_FC - Dist-Meter Exp</t>
  </si>
  <si>
    <t>0879_FC - Dist-Customer Installations Exp</t>
  </si>
  <si>
    <t>0880_FC - Dist-Other Expenses</t>
  </si>
  <si>
    <t>FC_DIST_OPS - Distribution Operating Expenses</t>
  </si>
  <si>
    <t>0901_FC - Cust Accounting-Supervision</t>
  </si>
  <si>
    <t>0902_FC - Meter Reading Expense</t>
  </si>
  <si>
    <t>0903_FC - Cust Rec Collection Exp</t>
  </si>
  <si>
    <t>FC_CUST_ACCTS - Customer Accounts Expenses</t>
  </si>
  <si>
    <t>0920_FC - Admin and General Salaries</t>
  </si>
  <si>
    <t>0925_FC - Injuries and Damages</t>
  </si>
  <si>
    <t>0926_FC - Pensions and Benefits</t>
  </si>
  <si>
    <t>0930_FC - Miscellaneous General Expenses</t>
  </si>
  <si>
    <t>0932_FC - Maint of General Plant</t>
  </si>
  <si>
    <t>FC_ADMIN_GEN_OPS - Admin and General Operating Expenses</t>
  </si>
  <si>
    <t>FC_OPS_EXP - Total Operating Expense</t>
  </si>
  <si>
    <t>Maintenance - Gas</t>
  </si>
  <si>
    <t>0885_FC - Dist-Maint Supervision and Engr</t>
  </si>
  <si>
    <t>0887_FC - Dist-Maint of Mains</t>
  </si>
  <si>
    <t>0889_FC - Dist-Maint Meas and Reg Station Equip-Gen</t>
  </si>
  <si>
    <t>0892_FC - Dist-Maint of Services</t>
  </si>
  <si>
    <t>0893_FC - Dist-Maint of Meters</t>
  </si>
  <si>
    <t>0894_FC - Dist-Maint of Other Equipment</t>
  </si>
  <si>
    <t>FC_DIST_MNT - Distribution Maintenance Expenses</t>
  </si>
  <si>
    <t>FC_MAINT_EXP - Total Maintenance Expense</t>
  </si>
  <si>
    <t>0107_FC - Const Work in Progress</t>
  </si>
  <si>
    <t>1071_FC - Construction Retentions</t>
  </si>
  <si>
    <t>FC_PLNT_CONSTR - Plant Construction</t>
  </si>
  <si>
    <t>0108_FC - Acum Prov-Depre Retr</t>
  </si>
  <si>
    <t>Total Gas Payroll</t>
  </si>
  <si>
    <t>UNSG Payroll Charged to Affiliates</t>
  </si>
  <si>
    <t>Total Payroll for all UNSG Employees</t>
  </si>
  <si>
    <t>% of Wages Charged to O&amp;M (a/b)</t>
  </si>
  <si>
    <r>
      <rPr>
        <sz val="8"/>
        <color theme="1"/>
        <rFont val="Calibri"/>
        <family val="2"/>
      </rPr>
      <t xml:space="preserve">GL Company is equal to / is in </t>
    </r>
    <r>
      <rPr>
        <b/>
        <sz val="8"/>
        <color theme="1"/>
        <rFont val="Calibri"/>
        <family val="2"/>
      </rPr>
      <t>032</t>
    </r>
  </si>
  <si>
    <r>
      <rPr>
        <sz val="8"/>
        <color theme="1"/>
        <rFont val="Calibri"/>
        <family val="2"/>
      </rPr>
      <t xml:space="preserve">GL Sub Account is equal to </t>
    </r>
    <r>
      <rPr>
        <b/>
        <sz val="8"/>
        <color theme="1"/>
        <rFont val="Calibri"/>
        <family val="2"/>
      </rPr>
      <t>7100</t>
    </r>
    <r>
      <rPr>
        <sz val="8"/>
        <color theme="1"/>
        <rFont val="Calibri"/>
        <family val="2"/>
      </rPr>
      <t xml:space="preserve"> , </t>
    </r>
    <r>
      <rPr>
        <b/>
        <sz val="8"/>
        <color theme="1"/>
        <rFont val="Calibri"/>
        <family val="2"/>
      </rPr>
      <t>7101</t>
    </r>
  </si>
  <si>
    <t>032</t>
  </si>
  <si>
    <t>Grand Total</t>
  </si>
  <si>
    <t>a; Agrees to: 2  Pension Adjustment</t>
  </si>
  <si>
    <t>6a</t>
  </si>
  <si>
    <t>2025 UES Expense Allocation</t>
  </si>
  <si>
    <t>2026 UES Expense Allocation</t>
  </si>
  <si>
    <t>G:\Corpacct\Close - 2025\Journal Entries\Pension &amp; Benefits\Pension &amp; OPEB Quarterly &amp; Year-End\From WTW\Pension Final\2026 UES Allocation (Updated).pdf</t>
  </si>
  <si>
    <t>G:\Corpacct\Close - 2024\Journal Entries\Pension &amp; Benefits\Pension&amp;OPEB\From WTW\Pension Final\2025 UES Expense Allocation.pdf</t>
  </si>
  <si>
    <t>4.1b</t>
  </si>
  <si>
    <t>4.1c</t>
  </si>
  <si>
    <t>TOTALS</t>
  </si>
  <si>
    <t>Calculated expense allocation</t>
  </si>
  <si>
    <t>2026 calendar year expense (known via actuarial report)</t>
  </si>
  <si>
    <t>GL - Transaction Detail-ALL Sources_Acct, SubAcct</t>
  </si>
  <si>
    <t>JUL-25</t>
  </si>
  <si>
    <t>J804 UES Pension Exp &amp; Amort: 29-JUL-25 09:58:26</t>
  </si>
  <si>
    <t>AUG-25</t>
  </si>
  <si>
    <t>J804 UES Pension Exp &amp; Amort: 26-AUG-25 07:30:21</t>
  </si>
  <si>
    <t>SEP-25</t>
  </si>
  <si>
    <t>J804 UES Pension Exp &amp; Amort: 24-SEP-25 07:35:30</t>
  </si>
  <si>
    <t>OCT-25</t>
  </si>
  <si>
    <t>J804 UES Pension Exp &amp; Amort: 28-OCT-25 07:20:11</t>
  </si>
  <si>
    <t>NOV-25</t>
  </si>
  <si>
    <t>J804 UES Pension Exp &amp; Amort: 20-NOV-25 09:33:13</t>
  </si>
  <si>
    <t>DEC-25</t>
  </si>
  <si>
    <t>J804 UES Pension Exp &amp; Amort: 23-DEC-25 07:11:52</t>
  </si>
  <si>
    <t>JAN-26</t>
  </si>
  <si>
    <t>J804 UES Pension Exp &amp; Amort: 23-JAN-26 13:20:44</t>
  </si>
  <si>
    <t>FEB-26</t>
  </si>
  <si>
    <t>J804 UES Pension Exp &amp; Amort: 23-FEB-26 07:24:12</t>
  </si>
  <si>
    <t>MAR-26</t>
  </si>
  <si>
    <t>J804 UES Pension Exp &amp; Amort: 24-MAR-26 08:59:52</t>
  </si>
  <si>
    <t>APR-26</t>
  </si>
  <si>
    <t>J804 UES Pension Exp &amp; Amort: 24-APR-26 10:29:47</t>
  </si>
  <si>
    <t>MAY-26</t>
  </si>
  <si>
    <t>J804 UES Pension Exp &amp; Amort: 22-MAY-26 07:20:29</t>
  </si>
  <si>
    <r>
      <rPr>
        <sz val="8"/>
        <color theme="1"/>
        <rFont val="Calibri"/>
        <family val="2"/>
      </rPr>
      <t xml:space="preserve">GL Je Source is equal to / is in </t>
    </r>
    <r>
      <rPr>
        <b/>
        <sz val="8"/>
        <color theme="1"/>
        <rFont val="Calibri"/>
        <family val="2"/>
      </rPr>
      <t>Recurring</t>
    </r>
  </si>
  <si>
    <t>Pension</t>
  </si>
  <si>
    <t xml:space="preserve">Source:  </t>
  </si>
  <si>
    <t>check</t>
  </si>
  <si>
    <t>Net Adjustment - deduction</t>
  </si>
  <si>
    <t>12 Months Ended June 30, 2026</t>
  </si>
  <si>
    <t>See PDF</t>
  </si>
  <si>
    <t>Test Year Actuals - 7/1/25 - 6/30/26</t>
  </si>
  <si>
    <t>6 months of 2026</t>
  </si>
  <si>
    <t>4.1a</t>
  </si>
  <si>
    <t>7/9/2026 4:00:08 PM</t>
  </si>
  <si>
    <t>June 2026</t>
  </si>
  <si>
    <t>June 2025</t>
  </si>
  <si>
    <t>Time run: 7/9/2026 4:10:49 PM</t>
  </si>
  <si>
    <r>
      <rPr>
        <sz val="8"/>
        <color theme="1"/>
        <rFont val="Calibri"/>
        <family val="2"/>
      </rPr>
      <t xml:space="preserve">GL Period is equal to </t>
    </r>
    <r>
      <rPr>
        <b/>
        <sz val="8"/>
        <color theme="1"/>
        <rFont val="Calibri"/>
        <family val="2"/>
      </rPr>
      <t>JUL-25</t>
    </r>
    <r>
      <rPr>
        <sz val="8"/>
        <color theme="1"/>
        <rFont val="Calibri"/>
        <family val="2"/>
      </rPr>
      <t xml:space="preserve"> , </t>
    </r>
    <r>
      <rPr>
        <b/>
        <sz val="8"/>
        <color theme="1"/>
        <rFont val="Calibri"/>
        <family val="2"/>
      </rPr>
      <t>AUG-25</t>
    </r>
    <r>
      <rPr>
        <sz val="8"/>
        <color theme="1"/>
        <rFont val="Calibri"/>
        <family val="2"/>
      </rPr>
      <t xml:space="preserve"> , </t>
    </r>
    <r>
      <rPr>
        <b/>
        <sz val="8"/>
        <color theme="1"/>
        <rFont val="Calibri"/>
        <family val="2"/>
      </rPr>
      <t>SEP-25</t>
    </r>
    <r>
      <rPr>
        <sz val="8"/>
        <color theme="1"/>
        <rFont val="Calibri"/>
        <family val="2"/>
      </rPr>
      <t xml:space="preserve"> , </t>
    </r>
    <r>
      <rPr>
        <b/>
        <sz val="8"/>
        <color theme="1"/>
        <rFont val="Calibri"/>
        <family val="2"/>
      </rPr>
      <t>OCT-25</t>
    </r>
    <r>
      <rPr>
        <sz val="8"/>
        <color theme="1"/>
        <rFont val="Calibri"/>
        <family val="2"/>
      </rPr>
      <t xml:space="preserve"> , </t>
    </r>
    <r>
      <rPr>
        <b/>
        <sz val="8"/>
        <color theme="1"/>
        <rFont val="Calibri"/>
        <family val="2"/>
      </rPr>
      <t>NOV-25</t>
    </r>
    <r>
      <rPr>
        <sz val="8"/>
        <color theme="1"/>
        <rFont val="Calibri"/>
        <family val="2"/>
      </rPr>
      <t xml:space="preserve"> , </t>
    </r>
    <r>
      <rPr>
        <b/>
        <sz val="8"/>
        <color theme="1"/>
        <rFont val="Calibri"/>
        <family val="2"/>
      </rPr>
      <t>DEC-25</t>
    </r>
    <r>
      <rPr>
        <sz val="8"/>
        <color theme="1"/>
        <rFont val="Calibri"/>
        <family val="2"/>
      </rPr>
      <t xml:space="preserve"> , </t>
    </r>
    <r>
      <rPr>
        <b/>
        <sz val="8"/>
        <color theme="1"/>
        <rFont val="Calibri"/>
        <family val="2"/>
      </rPr>
      <t>JAN-26</t>
    </r>
    <r>
      <rPr>
        <sz val="8"/>
        <color theme="1"/>
        <rFont val="Calibri"/>
        <family val="2"/>
      </rPr>
      <t xml:space="preserve"> , </t>
    </r>
    <r>
      <rPr>
        <b/>
        <sz val="8"/>
        <color theme="1"/>
        <rFont val="Calibri"/>
        <family val="2"/>
      </rPr>
      <t>FEB-26</t>
    </r>
    <r>
      <rPr>
        <sz val="8"/>
        <color theme="1"/>
        <rFont val="Calibri"/>
        <family val="2"/>
      </rPr>
      <t xml:space="preserve"> , </t>
    </r>
    <r>
      <rPr>
        <b/>
        <sz val="8"/>
        <color theme="1"/>
        <rFont val="Calibri"/>
        <family val="2"/>
      </rPr>
      <t>MAR-26</t>
    </r>
    <r>
      <rPr>
        <sz val="8"/>
        <color theme="1"/>
        <rFont val="Calibri"/>
        <family val="2"/>
      </rPr>
      <t xml:space="preserve"> , </t>
    </r>
    <r>
      <rPr>
        <b/>
        <sz val="8"/>
        <color theme="1"/>
        <rFont val="Calibri"/>
        <family val="2"/>
      </rPr>
      <t>APR-26</t>
    </r>
    <r>
      <rPr>
        <sz val="8"/>
        <color theme="1"/>
        <rFont val="Calibri"/>
        <family val="2"/>
      </rPr>
      <t xml:space="preserve"> , </t>
    </r>
    <r>
      <rPr>
        <b/>
        <sz val="8"/>
        <color theme="1"/>
        <rFont val="Calibri"/>
        <family val="2"/>
      </rPr>
      <t>MAY-26</t>
    </r>
    <r>
      <rPr>
        <sz val="8"/>
        <color theme="1"/>
        <rFont val="Calibri"/>
        <family val="2"/>
      </rPr>
      <t xml:space="preserve"> , </t>
    </r>
    <r>
      <rPr>
        <b/>
        <sz val="8"/>
        <color theme="1"/>
        <rFont val="Calibri"/>
        <family val="2"/>
      </rPr>
      <t>JUN-26</t>
    </r>
  </si>
  <si>
    <t>JUN-26</t>
  </si>
  <si>
    <t>J804 UES Pension Exp &amp; Amort: 24-JUN-26 07:49:07</t>
  </si>
  <si>
    <t>Per UNSG ARAM template:  The Company's pension expense shall be adjusted to reflect the most recent pension actuarial study, which is typically  done in January and sets the level of pension expense for the calendar year.</t>
  </si>
  <si>
    <t>6 months of 2025</t>
  </si>
  <si>
    <t>a/2</t>
  </si>
  <si>
    <t>c/2</t>
  </si>
  <si>
    <t>e/2</t>
  </si>
  <si>
    <t>g/2</t>
  </si>
  <si>
    <t>b/2</t>
  </si>
  <si>
    <t>d/2</t>
  </si>
  <si>
    <t>f/2</t>
  </si>
  <si>
    <t>h/2</t>
  </si>
  <si>
    <t>(3a+3e)/2</t>
  </si>
  <si>
    <t>(3c+3g)/2</t>
  </si>
  <si>
    <t>(3b+3f)/2</t>
  </si>
  <si>
    <t>(3d+3h)/2</t>
  </si>
  <si>
    <t>calc</t>
  </si>
  <si>
    <t>3f</t>
  </si>
  <si>
    <t>3h</t>
  </si>
  <si>
    <t>3e</t>
  </si>
  <si>
    <t>3g</t>
  </si>
  <si>
    <t>3k</t>
  </si>
  <si>
    <t>..\Payroll and Benefits and Associated Payroll Taxes (Other Known and Measurable Adjustments)\Income - Payroll &amp; Benefits UNSG ARAM 07.01.25-06.30.26.pdf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</si>
</sst>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mmmm\ d\,\ yyyy"/>
    <numFmt numFmtId="167" formatCode="_(* #,##0.0_);_(* \(#,##0.0\);_(* &quot;-&quot;??_);_(@_)"/>
    <numFmt numFmtId="168" formatCode="0.00000"/>
    <numFmt numFmtId="169" formatCode="0.0000000"/>
    <numFmt numFmtId="170" formatCode="0.0000_);\(0.0000\)"/>
    <numFmt numFmtId="171" formatCode="#,##0.00\ ;\(#,##0.00\)"/>
    <numFmt numFmtId="172" formatCode="&quot;$&quot;#,##0"/>
    <numFmt numFmtId="173" formatCode="_(&quot;$&quot;* #,##0_);_(&quot;$&quot;* \(#,##0\);_(&quot;$&quot;* &quot;-&quot;??_);_(@_)"/>
  </numFmts>
  <fonts count="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0"/>
      <name val="Arial"/>
      <family val="2"/>
    </font>
    <font>
      <b/>
      <sz val="10"/>
      <name val="Arial"/>
      <family val="2"/>
    </font>
    <font>
      <sz val="10"/>
      <name val="MS Sans Serif"/>
      <family val="2"/>
    </font>
    <font>
      <b/>
      <sz val="11"/>
      <name val="Arial"/>
      <family val="2"/>
    </font>
    <font>
      <b/>
      <u/>
      <sz val="10"/>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name val="MS Sans Serif"/>
      <family val="2"/>
    </font>
    <font>
      <sz val="11"/>
      <color theme="1"/>
      <name val="Calibri"/>
      <family val="2"/>
      <scheme val="minor"/>
    </font>
    <font>
      <b/>
      <sz val="10"/>
      <name val="Arial Unicode MS"/>
      <family val="2"/>
    </font>
    <font>
      <sz val="10"/>
      <name val="Tahoma"/>
      <family val="2"/>
    </font>
    <font>
      <sz val="10"/>
      <name val="Arial Unicode MS"/>
      <family val="2"/>
    </font>
    <font>
      <sz val="10"/>
      <name val="MS Sans Serif"/>
      <family val="2"/>
    </font>
    <font>
      <b/>
      <sz val="10"/>
      <color rgb="FFFF0000"/>
      <name val="Arial"/>
      <family val="2"/>
    </font>
    <font>
      <b/>
      <sz val="10"/>
      <color rgb="FF0070C0"/>
      <name val="Arial"/>
      <family val="2"/>
    </font>
    <font>
      <sz val="10"/>
      <name val="MS Sans Serif"/>
      <family val="2"/>
    </font>
    <font>
      <sz val="10"/>
      <name val="MS Sans Serif"/>
    </font>
    <font>
      <sz val="10"/>
      <color indexed="8"/>
      <name val="Arial"/>
      <family val="2"/>
    </font>
    <font>
      <sz val="10"/>
      <color rgb="FFFF0000"/>
      <name val="Arial"/>
      <family val="2"/>
    </font>
    <font>
      <sz val="11"/>
      <color theme="1"/>
      <name val="Calibri"/>
      <family val="2"/>
    </font>
    <font>
      <b/>
      <i/>
      <sz val="10"/>
      <name val="Arial"/>
      <family val="2"/>
    </font>
    <font>
      <sz val="10"/>
      <color rgb="FFFF0000"/>
      <name val="MS Sans Serif"/>
      <family val="2"/>
    </font>
    <font>
      <sz val="11"/>
      <color theme="1"/>
      <name val="Calibri"/>
      <family val="2"/>
    </font>
    <font>
      <vertAlign val="superscript"/>
      <sz val="10"/>
      <name val="Arial"/>
      <family val="2"/>
    </font>
    <font>
      <sz val="10"/>
      <color theme="4" tint="-0.499984740745262"/>
      <name val="Arial"/>
      <family val="2"/>
    </font>
    <font>
      <sz val="11"/>
      <color theme="1"/>
      <name val="Calibri"/>
      <family val="2"/>
    </font>
    <font>
      <b/>
      <vertAlign val="superscript"/>
      <sz val="10"/>
      <name val="Arial"/>
      <family val="2"/>
    </font>
    <font>
      <sz val="10"/>
      <color rgb="FF0070C0"/>
      <name val="Arial"/>
      <family val="2"/>
    </font>
    <font>
      <sz val="11"/>
      <color rgb="FFFF0000"/>
      <name val="Calibri"/>
      <family val="2"/>
      <scheme val="minor"/>
    </font>
    <font>
      <sz val="10"/>
      <color theme="1"/>
      <name val="Arial"/>
      <family val="2"/>
    </font>
    <font>
      <sz val="8"/>
      <color theme="1"/>
      <name val="Calibri"/>
      <family val="2"/>
    </font>
    <font>
      <sz val="10"/>
      <color rgb="FFC00000"/>
      <name val="Arial"/>
      <family val="2"/>
    </font>
    <font>
      <sz val="10"/>
      <color rgb="FF00B050"/>
      <name val="Arial"/>
      <family val="2"/>
    </font>
    <font>
      <u/>
      <sz val="11"/>
      <color theme="10"/>
      <name val="Calibri"/>
      <family val="2"/>
      <scheme val="minor"/>
    </font>
    <font>
      <sz val="10"/>
      <color theme="5" tint="-0.249977111117893"/>
      <name val="Arial"/>
      <family val="2"/>
    </font>
    <font>
      <sz val="10"/>
      <color indexed="10"/>
      <name val="Arial"/>
      <family val="2"/>
    </font>
    <font>
      <b/>
      <u/>
      <sz val="10"/>
      <color rgb="FFFF0000"/>
      <name val="Arial"/>
      <family val="2"/>
    </font>
    <font>
      <b/>
      <u/>
      <sz val="12"/>
      <color rgb="FFFF0000"/>
      <name val="Arial"/>
      <family val="2"/>
    </font>
    <font>
      <sz val="11"/>
      <name val="Calibri"/>
      <family val="2"/>
      <scheme val="minor"/>
    </font>
    <font>
      <sz val="11"/>
      <color theme="1"/>
      <name val="Calibri"/>
      <family val="2"/>
    </font>
    <font>
      <sz val="8"/>
      <color rgb="FF333399"/>
      <name val="Calibri"/>
      <family val="2"/>
    </font>
    <font>
      <b/>
      <sz val="8"/>
      <color theme="1"/>
      <name val="Calibri"/>
      <family val="2"/>
    </font>
    <font>
      <b/>
      <sz val="9"/>
      <color theme="1"/>
      <name val="Helvetica"/>
    </font>
    <font>
      <b/>
      <sz val="10"/>
      <color theme="1"/>
      <name val="Calibri"/>
      <family val="2"/>
    </font>
    <font>
      <b/>
      <sz val="10"/>
      <color theme="0" tint="-0.499984740745262"/>
      <name val="Arial"/>
      <family val="2"/>
    </font>
    <font>
      <sz val="10"/>
      <color theme="0" tint="-0.499984740745262"/>
      <name val="Arial"/>
      <family val="2"/>
    </font>
    <font>
      <b/>
      <sz val="10"/>
      <color theme="0" tint="-0.34998626667073579"/>
      <name val="Arial"/>
      <family val="2"/>
    </font>
    <font>
      <u/>
      <sz val="10"/>
      <color rgb="FFFF0000"/>
      <name val="Arial"/>
      <family val="2"/>
    </font>
    <font>
      <sz val="11"/>
      <color theme="1"/>
      <name val="Calibri"/>
      <family val="2"/>
    </font>
    <font>
      <sz val="11"/>
      <name val="Arial"/>
      <family val="2"/>
    </font>
    <font>
      <b/>
      <sz val="10"/>
      <color indexed="10"/>
      <name val="Arial"/>
      <family val="2"/>
    </font>
    <font>
      <sz val="11"/>
      <color rgb="FFFF0000"/>
      <name val="Calibri"/>
      <family val="2"/>
    </font>
    <font>
      <b/>
      <sz val="11"/>
      <color theme="1"/>
      <name val="Calibri"/>
      <family val="2"/>
      <scheme val="minor"/>
    </font>
    <font>
      <b/>
      <sz val="11"/>
      <name val="Calibri"/>
      <family val="2"/>
      <scheme val="minor"/>
    </font>
    <font>
      <sz val="11"/>
      <color rgb="FFFFFFFF"/>
      <name val="Calibri"/>
      <family val="2"/>
      <scheme val="minor"/>
    </font>
    <font>
      <sz val="10"/>
      <color rgb="FF0000FF"/>
      <name val="Arial"/>
      <family val="2"/>
    </font>
    <font>
      <sz val="10"/>
      <color rgb="FF7030A0"/>
      <name val="Arial"/>
      <family val="2"/>
    </font>
    <font>
      <i/>
      <sz val="8"/>
      <color rgb="FFFF0000"/>
      <name val="Arial"/>
      <family val="2"/>
    </font>
    <font>
      <sz val="9"/>
      <name val="Arial"/>
      <family val="2"/>
    </font>
  </fonts>
  <fills count="12">
    <fill>
      <patternFill patternType="none"/>
    </fill>
    <fill>
      <patternFill patternType="gray125"/>
    </fill>
    <fill>
      <patternFill patternType="solid">
        <fgColor indexed="9"/>
        <bgColor indexed="64"/>
      </patternFill>
    </fill>
    <fill>
      <patternFill patternType="mediumGray">
        <fgColor indexed="22"/>
      </patternFill>
    </fill>
    <fill>
      <patternFill patternType="solid">
        <fgColor rgb="FFFFFF00"/>
        <bgColor indexed="64"/>
      </patternFill>
    </fill>
    <fill>
      <patternFill patternType="solid">
        <fgColor rgb="FFFFFFFF"/>
      </patternFill>
    </fill>
    <fill>
      <patternFill patternType="solid">
        <fgColor theme="5"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0F4FA"/>
      </patternFill>
    </fill>
    <fill>
      <patternFill patternType="solid">
        <fgColor rgb="FFFFFF99"/>
        <bgColor indexed="64"/>
      </patternFill>
    </fill>
    <fill>
      <patternFill patternType="solid">
        <fgColor rgb="FFFFFFCC"/>
        <bgColor indexed="64"/>
      </patternFill>
    </fill>
  </fills>
  <borders count="33">
    <border>
      <left/>
      <right/>
      <top/>
      <bottom/>
      <diagonal/>
    </border>
    <border>
      <left/>
      <right style="thin">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style="thin">
        <color indexed="64"/>
      </top>
      <bottom style="double">
        <color indexed="64"/>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right/>
      <top/>
      <bottom style="thick">
        <color rgb="FFB0C4DE"/>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000000"/>
      </top>
      <bottom style="thin">
        <color rgb="FF000000"/>
      </bottom>
      <diagonal/>
    </border>
    <border>
      <left style="thin">
        <color rgb="FFD0D7E5"/>
      </left>
      <right style="thin">
        <color rgb="FFD0D7E5"/>
      </right>
      <top style="thin">
        <color rgb="FFD0D7E5"/>
      </top>
      <bottom style="thin">
        <color rgb="FF000000"/>
      </bottom>
      <diagonal/>
    </border>
    <border>
      <left style="thin">
        <color rgb="FFD0D7E5"/>
      </left>
      <right style="thin">
        <color rgb="FFD0D7E5"/>
      </right>
      <top style="thin">
        <color rgb="FF000000"/>
      </top>
      <bottom style="double">
        <color rgb="FF000000"/>
      </bottom>
      <diagonal/>
    </border>
    <border>
      <left/>
      <right/>
      <top style="thin">
        <color indexed="64"/>
      </top>
      <bottom style="medium">
        <color indexed="64"/>
      </bottom>
      <diagonal/>
    </border>
  </borders>
  <cellStyleXfs count="105">
    <xf numFmtId="0" fontId="0" fillId="0" borderId="0"/>
    <xf numFmtId="43" fontId="6" fillId="0" borderId="0" applyFont="0" applyFill="0" applyBorder="0" applyAlignment="0" applyProtection="0"/>
    <xf numFmtId="0" fontId="8" fillId="0" borderId="0"/>
    <xf numFmtId="40" fontId="11" fillId="2" borderId="0">
      <alignment horizontal="right"/>
    </xf>
    <xf numFmtId="0" fontId="12" fillId="2" borderId="0">
      <alignment horizontal="right"/>
    </xf>
    <xf numFmtId="0" fontId="13" fillId="2" borderId="1"/>
    <xf numFmtId="0" fontId="13" fillId="0" borderId="0" applyBorder="0">
      <alignment horizontal="centerContinuous"/>
    </xf>
    <xf numFmtId="0" fontId="14" fillId="0" borderId="0" applyBorder="0">
      <alignment horizontal="centerContinuous"/>
    </xf>
    <xf numFmtId="9" fontId="6" fillId="0" borderId="0" applyFont="0" applyFill="0" applyBorder="0" applyAlignment="0" applyProtection="0"/>
    <xf numFmtId="0" fontId="8" fillId="0" borderId="0" applyNumberFormat="0" applyFont="0" applyFill="0" applyBorder="0" applyAlignment="0" applyProtection="0">
      <alignment horizontal="left"/>
    </xf>
    <xf numFmtId="15" fontId="8" fillId="0" borderId="0" applyFont="0" applyFill="0" applyBorder="0" applyAlignment="0" applyProtection="0"/>
    <xf numFmtId="4" fontId="8" fillId="0" borderId="0" applyFont="0" applyFill="0" applyBorder="0" applyAlignment="0" applyProtection="0"/>
    <xf numFmtId="0" fontId="15" fillId="0" borderId="2">
      <alignment horizontal="center"/>
    </xf>
    <xf numFmtId="3" fontId="8" fillId="0" borderId="0" applyFont="0" applyFill="0" applyBorder="0" applyAlignment="0" applyProtection="0"/>
    <xf numFmtId="0" fontId="8" fillId="3" borderId="0" applyNumberFormat="0" applyFont="0" applyBorder="0" applyAlignment="0" applyProtection="0"/>
    <xf numFmtId="0" fontId="5" fillId="0" borderId="0"/>
    <xf numFmtId="0" fontId="1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8" fillId="0" borderId="0"/>
    <xf numFmtId="43" fontId="17"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6" fillId="0" borderId="0" applyFont="0" applyFill="0" applyBorder="0" applyAlignment="0" applyProtection="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6" fillId="0" borderId="0"/>
    <xf numFmtId="9" fontId="18" fillId="0" borderId="0" applyFont="0" applyFill="0" applyBorder="0" applyAlignment="0" applyProtection="0"/>
    <xf numFmtId="0" fontId="20" fillId="0" borderId="0"/>
    <xf numFmtId="0" fontId="23" fillId="0" borderId="0"/>
    <xf numFmtId="0" fontId="6"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8" fillId="0" borderId="0" applyFont="0" applyFill="0" applyBorder="0" applyAlignment="0" applyProtection="0"/>
    <xf numFmtId="9" fontId="8" fillId="0" borderId="0" applyFont="0" applyFill="0" applyBorder="0" applyAlignment="0" applyProtection="0"/>
    <xf numFmtId="0" fontId="4" fillId="0" borderId="0"/>
    <xf numFmtId="0" fontId="2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44" fillId="0" borderId="0" applyNumberFormat="0" applyFill="0" applyBorder="0" applyAlignment="0" applyProtection="0"/>
    <xf numFmtId="0" fontId="27" fillId="0" borderId="0"/>
    <xf numFmtId="0" fontId="30" fillId="0" borderId="0"/>
    <xf numFmtId="0" fontId="33" fillId="0" borderId="0"/>
    <xf numFmtId="0" fontId="6" fillId="0" borderId="0"/>
    <xf numFmtId="0" fontId="41" fillId="0" borderId="0" applyNumberFormat="0" applyFill="0" applyBorder="0" applyAlignment="0" applyProtection="0"/>
    <xf numFmtId="0" fontId="2" fillId="0" borderId="0"/>
    <xf numFmtId="0" fontId="27" fillId="0" borderId="0"/>
    <xf numFmtId="9" fontId="2" fillId="0" borderId="0" applyFont="0" applyFill="0" applyBorder="0" applyAlignment="0" applyProtection="0"/>
    <xf numFmtId="0" fontId="47" fillId="0" borderId="0"/>
    <xf numFmtId="0" fontId="44" fillId="0" borderId="0" applyNumberFormat="0" applyFill="0" applyBorder="0" applyAlignment="0" applyProtection="0"/>
    <xf numFmtId="0" fontId="56" fillId="0" borderId="0"/>
    <xf numFmtId="0" fontId="1" fillId="0" borderId="0"/>
  </cellStyleXfs>
  <cellXfs count="317">
    <xf numFmtId="0" fontId="0" fillId="0" borderId="0" xfId="0"/>
    <xf numFmtId="0" fontId="7" fillId="0" borderId="0" xfId="0" applyFont="1"/>
    <xf numFmtId="0" fontId="7" fillId="0" borderId="0" xfId="0" applyFont="1" applyAlignment="1">
      <alignment horizontal="center"/>
    </xf>
    <xf numFmtId="164" fontId="0" fillId="0" borderId="0" xfId="0" applyNumberFormat="1"/>
    <xf numFmtId="0" fontId="8" fillId="0" borderId="0" xfId="20"/>
    <xf numFmtId="0" fontId="7" fillId="0" borderId="0" xfId="0" applyFont="1" applyAlignment="1">
      <alignment horizontal="left"/>
    </xf>
    <xf numFmtId="0" fontId="0" fillId="0" borderId="0" xfId="0" applyAlignment="1">
      <alignment horizontal="left"/>
    </xf>
    <xf numFmtId="0" fontId="6" fillId="0" borderId="0" xfId="20" applyFont="1"/>
    <xf numFmtId="0" fontId="20" fillId="0" borderId="0" xfId="70"/>
    <xf numFmtId="0" fontId="6" fillId="0" borderId="0" xfId="70" applyFont="1"/>
    <xf numFmtId="0" fontId="6" fillId="0" borderId="0" xfId="0" applyFont="1"/>
    <xf numFmtId="0" fontId="21" fillId="0" borderId="0" xfId="0" applyFont="1" applyAlignment="1">
      <alignment horizontal="right"/>
    </xf>
    <xf numFmtId="164" fontId="0" fillId="0" borderId="0" xfId="1" applyNumberFormat="1" applyFont="1" applyBorder="1"/>
    <xf numFmtId="0" fontId="22" fillId="0" borderId="0" xfId="0" applyFont="1"/>
    <xf numFmtId="0" fontId="22" fillId="0" borderId="0" xfId="0" quotePrefix="1" applyFont="1"/>
    <xf numFmtId="0" fontId="6" fillId="0" borderId="0" xfId="17"/>
    <xf numFmtId="0" fontId="7" fillId="0" borderId="0" xfId="17" applyFont="1"/>
    <xf numFmtId="164" fontId="6" fillId="0" borderId="0" xfId="18" applyNumberFormat="1" applyFont="1" applyAlignment="1">
      <alignment horizontal="right"/>
    </xf>
    <xf numFmtId="164" fontId="6" fillId="0" borderId="0" xfId="18" applyNumberFormat="1" applyFont="1"/>
    <xf numFmtId="164" fontId="6" fillId="0" borderId="0" xfId="18" applyNumberFormat="1" applyFont="1" applyBorder="1"/>
    <xf numFmtId="0" fontId="6" fillId="0" borderId="11" xfId="2" applyFont="1" applyBorder="1" applyAlignment="1">
      <alignment vertical="center"/>
    </xf>
    <xf numFmtId="0" fontId="7" fillId="0" borderId="2" xfId="17" applyFont="1" applyBorder="1"/>
    <xf numFmtId="0" fontId="6" fillId="0" borderId="2" xfId="17" applyBorder="1"/>
    <xf numFmtId="0" fontId="28" fillId="0" borderId="2" xfId="17" applyFont="1" applyBorder="1"/>
    <xf numFmtId="0" fontId="6" fillId="0" borderId="14" xfId="17" applyBorder="1"/>
    <xf numFmtId="0" fontId="10" fillId="0" borderId="0" xfId="17" applyFont="1" applyAlignment="1">
      <alignment horizontal="center" wrapText="1"/>
    </xf>
    <xf numFmtId="0" fontId="10" fillId="0" borderId="15" xfId="17" applyFont="1" applyBorder="1" applyAlignment="1">
      <alignment horizontal="center" wrapText="1"/>
    </xf>
    <xf numFmtId="164" fontId="6" fillId="0" borderId="15" xfId="18" applyNumberFormat="1" applyFont="1" applyBorder="1"/>
    <xf numFmtId="0" fontId="7" fillId="0" borderId="16" xfId="17" applyFont="1" applyBorder="1"/>
    <xf numFmtId="164" fontId="6" fillId="0" borderId="2" xfId="18" applyNumberFormat="1" applyFont="1" applyBorder="1"/>
    <xf numFmtId="164" fontId="6" fillId="0" borderId="2" xfId="18" applyNumberFormat="1" applyFont="1" applyBorder="1" applyAlignment="1">
      <alignment horizontal="right"/>
    </xf>
    <xf numFmtId="164" fontId="6" fillId="0" borderId="17" xfId="18" applyNumberFormat="1" applyFont="1" applyBorder="1"/>
    <xf numFmtId="0" fontId="10" fillId="0" borderId="0" xfId="70" applyFont="1" applyAlignment="1">
      <alignment horizontal="center"/>
    </xf>
    <xf numFmtId="0" fontId="10" fillId="0" borderId="0" xfId="70" applyFont="1" applyAlignment="1">
      <alignment horizontal="center" wrapText="1"/>
    </xf>
    <xf numFmtId="37" fontId="6" fillId="0" borderId="0" xfId="70" applyNumberFormat="1" applyFont="1"/>
    <xf numFmtId="165" fontId="7" fillId="0" borderId="0" xfId="8" applyNumberFormat="1" applyFont="1" applyFill="1" applyBorder="1"/>
    <xf numFmtId="0" fontId="0" fillId="0" borderId="0" xfId="0" applyAlignment="1">
      <alignment horizontal="center"/>
    </xf>
    <xf numFmtId="37" fontId="0" fillId="0" borderId="0" xfId="0" applyNumberFormat="1"/>
    <xf numFmtId="0" fontId="25" fillId="0" borderId="0" xfId="16" applyFont="1" applyAlignment="1">
      <alignment horizontal="left" vertical="top" wrapText="1"/>
    </xf>
    <xf numFmtId="37" fontId="6" fillId="0" borderId="0" xfId="0" applyNumberFormat="1" applyFont="1"/>
    <xf numFmtId="0" fontId="7" fillId="0" borderId="10" xfId="0" applyFont="1" applyBorder="1" applyAlignment="1">
      <alignment horizontal="center" vertical="center" wrapText="1"/>
    </xf>
    <xf numFmtId="0" fontId="0" fillId="0" borderId="0" xfId="0" applyAlignment="1">
      <alignment vertical="center"/>
    </xf>
    <xf numFmtId="0" fontId="7" fillId="0" borderId="10" xfId="0" applyFont="1" applyBorder="1" applyAlignment="1">
      <alignment horizontal="center" vertical="center"/>
    </xf>
    <xf numFmtId="43" fontId="0" fillId="0" borderId="0" xfId="0" applyNumberFormat="1"/>
    <xf numFmtId="37" fontId="6" fillId="0" borderId="10" xfId="0" applyNumberFormat="1" applyFont="1" applyBorder="1"/>
    <xf numFmtId="164" fontId="6" fillId="0" borderId="0" xfId="18" applyNumberFormat="1" applyFont="1" applyBorder="1" applyAlignment="1">
      <alignment horizontal="right"/>
    </xf>
    <xf numFmtId="164" fontId="6" fillId="0" borderId="0" xfId="18" applyNumberFormat="1" applyFont="1" applyFill="1" applyBorder="1"/>
    <xf numFmtId="0" fontId="7" fillId="0" borderId="0" xfId="17" applyFont="1" applyAlignment="1">
      <alignment horizontal="center"/>
    </xf>
    <xf numFmtId="0" fontId="7" fillId="0" borderId="18" xfId="17" applyFont="1" applyBorder="1"/>
    <xf numFmtId="0" fontId="7" fillId="0" borderId="20" xfId="17" applyFont="1" applyBorder="1" applyAlignment="1">
      <alignment horizontal="center"/>
    </xf>
    <xf numFmtId="164" fontId="21" fillId="0" borderId="0" xfId="18" applyNumberFormat="1" applyFont="1" applyBorder="1"/>
    <xf numFmtId="164" fontId="6" fillId="0" borderId="13" xfId="0" applyNumberFormat="1" applyFont="1" applyBorder="1"/>
    <xf numFmtId="165" fontId="32" fillId="0" borderId="0" xfId="8" applyNumberFormat="1" applyFont="1" applyFill="1" applyBorder="1"/>
    <xf numFmtId="0" fontId="32" fillId="0" borderId="0" xfId="0" applyFont="1"/>
    <xf numFmtId="164" fontId="7" fillId="0" borderId="0" xfId="1" applyNumberFormat="1" applyFont="1" applyBorder="1"/>
    <xf numFmtId="164" fontId="22" fillId="0" borderId="0" xfId="0" applyNumberFormat="1" applyFont="1"/>
    <xf numFmtId="164" fontId="6" fillId="0" borderId="10" xfId="1" applyNumberFormat="1" applyFont="1" applyBorder="1"/>
    <xf numFmtId="0" fontId="35" fillId="0" borderId="0" xfId="0" applyFont="1"/>
    <xf numFmtId="0" fontId="21" fillId="0" borderId="0" xfId="18" applyNumberFormat="1" applyFont="1" applyBorder="1" applyAlignment="1">
      <alignment horizontal="left"/>
    </xf>
    <xf numFmtId="0" fontId="7" fillId="0" borderId="0" xfId="0" applyFont="1" applyAlignment="1">
      <alignment horizontal="right"/>
    </xf>
    <xf numFmtId="164" fontId="0" fillId="0" borderId="10" xfId="1" applyNumberFormat="1" applyFont="1" applyBorder="1"/>
    <xf numFmtId="164" fontId="6" fillId="0" borderId="0" xfId="1" applyNumberFormat="1" applyFont="1" applyBorder="1"/>
    <xf numFmtId="167" fontId="21" fillId="0" borderId="0" xfId="0" applyNumberFormat="1" applyFont="1"/>
    <xf numFmtId="0" fontId="10" fillId="0" borderId="0" xfId="0" applyFont="1" applyAlignment="1">
      <alignment horizontal="left"/>
    </xf>
    <xf numFmtId="0" fontId="21" fillId="0" borderId="0" xfId="0" applyFont="1"/>
    <xf numFmtId="164" fontId="21" fillId="0" borderId="0" xfId="0" applyNumberFormat="1" applyFont="1" applyAlignment="1">
      <alignment horizontal="right"/>
    </xf>
    <xf numFmtId="0" fontId="7" fillId="0" borderId="19" xfId="17" applyFont="1" applyBorder="1"/>
    <xf numFmtId="0" fontId="7" fillId="0" borderId="0" xfId="96" applyFont="1"/>
    <xf numFmtId="0" fontId="6" fillId="0" borderId="0" xfId="96"/>
    <xf numFmtId="0" fontId="21" fillId="0" borderId="0" xfId="96" applyFont="1" applyAlignment="1">
      <alignment horizontal="right"/>
    </xf>
    <xf numFmtId="2" fontId="6" fillId="0" borderId="0" xfId="96" applyNumberFormat="1"/>
    <xf numFmtId="0" fontId="21" fillId="0" borderId="0" xfId="96" applyFont="1"/>
    <xf numFmtId="0" fontId="21" fillId="0" borderId="0" xfId="96" applyFont="1" applyAlignment="1">
      <alignment horizontal="left"/>
    </xf>
    <xf numFmtId="0" fontId="22" fillId="0" borderId="0" xfId="96" quotePrefix="1" applyFont="1" applyAlignment="1">
      <alignment horizontal="left"/>
    </xf>
    <xf numFmtId="0" fontId="35" fillId="0" borderId="0" xfId="96" applyFont="1"/>
    <xf numFmtId="2" fontId="7" fillId="0" borderId="0" xfId="96" applyNumberFormat="1" applyFont="1" applyAlignment="1">
      <alignment horizontal="center"/>
    </xf>
    <xf numFmtId="0" fontId="7" fillId="0" borderId="0" xfId="96" applyFont="1" applyAlignment="1">
      <alignment horizontal="center"/>
    </xf>
    <xf numFmtId="0" fontId="7" fillId="0" borderId="5" xfId="96" applyFont="1" applyBorder="1"/>
    <xf numFmtId="0" fontId="7" fillId="0" borderId="13" xfId="96" applyFont="1" applyBorder="1"/>
    <xf numFmtId="0" fontId="6" fillId="0" borderId="6" xfId="96" applyBorder="1"/>
    <xf numFmtId="0" fontId="21" fillId="0" borderId="0" xfId="96" applyFont="1" applyAlignment="1">
      <alignment horizontal="center"/>
    </xf>
    <xf numFmtId="0" fontId="6" fillId="0" borderId="21" xfId="96" applyBorder="1" applyAlignment="1">
      <alignment horizontal="left"/>
    </xf>
    <xf numFmtId="0" fontId="6" fillId="0" borderId="0" xfId="96" applyAlignment="1">
      <alignment horizontal="left"/>
    </xf>
    <xf numFmtId="0" fontId="6" fillId="0" borderId="1" xfId="96" applyBorder="1"/>
    <xf numFmtId="0" fontId="6" fillId="0" borderId="8" xfId="96" applyBorder="1"/>
    <xf numFmtId="0" fontId="6" fillId="0" borderId="10" xfId="96" applyBorder="1"/>
    <xf numFmtId="39" fontId="6" fillId="0" borderId="9" xfId="96" applyNumberFormat="1" applyBorder="1"/>
    <xf numFmtId="39" fontId="6" fillId="0" borderId="0" xfId="96" applyNumberFormat="1"/>
    <xf numFmtId="168" fontId="6" fillId="0" borderId="0" xfId="96" applyNumberFormat="1"/>
    <xf numFmtId="43" fontId="6" fillId="0" borderId="0" xfId="96" applyNumberFormat="1"/>
    <xf numFmtId="169" fontId="39" fillId="6" borderId="0" xfId="96" applyNumberFormat="1" applyFont="1" applyFill="1"/>
    <xf numFmtId="168" fontId="39" fillId="0" borderId="0" xfId="96" applyNumberFormat="1" applyFont="1"/>
    <xf numFmtId="169" fontId="6" fillId="0" borderId="0" xfId="96" applyNumberFormat="1"/>
    <xf numFmtId="40" fontId="6" fillId="0" borderId="0" xfId="96" applyNumberFormat="1"/>
    <xf numFmtId="3" fontId="6" fillId="0" borderId="0" xfId="96" applyNumberFormat="1"/>
    <xf numFmtId="39" fontId="21" fillId="0" borderId="0" xfId="96" applyNumberFormat="1" applyFont="1"/>
    <xf numFmtId="169" fontId="39" fillId="0" borderId="0" xfId="96" applyNumberFormat="1" applyFont="1"/>
    <xf numFmtId="2" fontId="6" fillId="0" borderId="10" xfId="96" applyNumberFormat="1" applyBorder="1"/>
    <xf numFmtId="41" fontId="6" fillId="0" borderId="0" xfId="96" applyNumberFormat="1"/>
    <xf numFmtId="168" fontId="6" fillId="0" borderId="22" xfId="96" applyNumberFormat="1" applyBorder="1"/>
    <xf numFmtId="43" fontId="6" fillId="0" borderId="22" xfId="96" applyNumberFormat="1" applyBorder="1"/>
    <xf numFmtId="0" fontId="21" fillId="0" borderId="22" xfId="96" applyFont="1" applyBorder="1"/>
    <xf numFmtId="39" fontId="6" fillId="0" borderId="22" xfId="96" applyNumberFormat="1" applyBorder="1" applyAlignment="1">
      <alignment horizontal="right"/>
    </xf>
    <xf numFmtId="39" fontId="6" fillId="0" borderId="22" xfId="96" applyNumberFormat="1" applyBorder="1"/>
    <xf numFmtId="40" fontId="6" fillId="0" borderId="0" xfId="96" applyNumberFormat="1" applyAlignment="1">
      <alignment horizontal="right"/>
    </xf>
    <xf numFmtId="0" fontId="42" fillId="0" borderId="0" xfId="96" applyFont="1" applyAlignment="1">
      <alignment horizontal="right"/>
    </xf>
    <xf numFmtId="0" fontId="6" fillId="0" borderId="0" xfId="96" applyAlignment="1">
      <alignment horizontal="right"/>
    </xf>
    <xf numFmtId="43" fontId="39" fillId="7" borderId="0" xfId="96" applyNumberFormat="1" applyFont="1" applyFill="1"/>
    <xf numFmtId="43" fontId="6" fillId="0" borderId="0" xfId="96" applyNumberFormat="1" applyAlignment="1">
      <alignment horizontal="center"/>
    </xf>
    <xf numFmtId="170" fontId="6" fillId="0" borderId="0" xfId="96" applyNumberFormat="1"/>
    <xf numFmtId="43" fontId="39" fillId="8" borderId="0" xfId="96" applyNumberFormat="1" applyFont="1" applyFill="1"/>
    <xf numFmtId="43" fontId="6" fillId="0" borderId="0" xfId="96" applyNumberFormat="1" applyAlignment="1">
      <alignment horizontal="right"/>
    </xf>
    <xf numFmtId="43" fontId="6" fillId="0" borderId="0" xfId="96" applyNumberFormat="1" applyAlignment="1">
      <alignment horizontal="center" wrapText="1"/>
    </xf>
    <xf numFmtId="168" fontId="6" fillId="0" borderId="10" xfId="96" applyNumberFormat="1" applyBorder="1"/>
    <xf numFmtId="43" fontId="6" fillId="0" borderId="22" xfId="96" applyNumberFormat="1" applyBorder="1" applyAlignment="1">
      <alignment horizontal="right"/>
    </xf>
    <xf numFmtId="43" fontId="6" fillId="0" borderId="0" xfId="96" applyNumberFormat="1" applyAlignment="1">
      <alignment horizontal="left"/>
    </xf>
    <xf numFmtId="0" fontId="40" fillId="0" borderId="0" xfId="96" applyFont="1"/>
    <xf numFmtId="43" fontId="21" fillId="0" borderId="0" xfId="96" applyNumberFormat="1" applyFont="1" applyAlignment="1">
      <alignment horizontal="right"/>
    </xf>
    <xf numFmtId="0" fontId="6" fillId="0" borderId="0" xfId="96" applyAlignment="1">
      <alignment horizontal="left" indent="3"/>
    </xf>
    <xf numFmtId="43" fontId="26" fillId="0" borderId="0" xfId="96" applyNumberFormat="1" applyFont="1"/>
    <xf numFmtId="0" fontId="7" fillId="0" borderId="0" xfId="96" quotePrefix="1" applyFont="1"/>
    <xf numFmtId="0" fontId="7" fillId="0" borderId="0" xfId="96" applyFont="1" applyAlignment="1">
      <alignment horizontal="right"/>
    </xf>
    <xf numFmtId="4" fontId="39" fillId="8" borderId="0" xfId="96" applyNumberFormat="1" applyFont="1" applyFill="1"/>
    <xf numFmtId="39" fontId="43" fillId="0" borderId="0" xfId="96" applyNumberFormat="1" applyFont="1"/>
    <xf numFmtId="0" fontId="6" fillId="0" borderId="0" xfId="96" quotePrefix="1" applyAlignment="1">
      <alignment horizontal="left"/>
    </xf>
    <xf numFmtId="0" fontId="43" fillId="0" borderId="0" xfId="96" applyFont="1"/>
    <xf numFmtId="4" fontId="39" fillId="0" borderId="10" xfId="96" applyNumberFormat="1" applyFont="1" applyBorder="1"/>
    <xf numFmtId="4" fontId="7" fillId="0" borderId="22" xfId="96" applyNumberFormat="1" applyFont="1" applyBorder="1"/>
    <xf numFmtId="40" fontId="43" fillId="0" borderId="0" xfId="96" applyNumberFormat="1" applyFont="1"/>
    <xf numFmtId="3" fontId="6" fillId="0" borderId="0" xfId="96" applyNumberFormat="1" applyAlignment="1">
      <alignment horizontal="right"/>
    </xf>
    <xf numFmtId="0" fontId="45" fillId="0" borderId="0" xfId="92" applyFont="1"/>
    <xf numFmtId="0" fontId="2" fillId="0" borderId="0" xfId="98"/>
    <xf numFmtId="0" fontId="36" fillId="0" borderId="0" xfId="98" applyFont="1"/>
    <xf numFmtId="43" fontId="2" fillId="0" borderId="0" xfId="98" applyNumberFormat="1"/>
    <xf numFmtId="43" fontId="2" fillId="0" borderId="22" xfId="98" applyNumberFormat="1" applyBorder="1"/>
    <xf numFmtId="0" fontId="47" fillId="0" borderId="0" xfId="101"/>
    <xf numFmtId="0" fontId="7" fillId="0" borderId="19" xfId="17" applyFont="1" applyBorder="1" applyAlignment="1">
      <alignment horizontal="center"/>
    </xf>
    <xf numFmtId="0" fontId="6" fillId="0" borderId="0" xfId="0" quotePrefix="1" applyFont="1"/>
    <xf numFmtId="164" fontId="0" fillId="0" borderId="13" xfId="1" applyNumberFormat="1" applyFont="1" applyBorder="1"/>
    <xf numFmtId="0" fontId="10" fillId="0" borderId="0" xfId="17" applyFont="1" applyAlignment="1">
      <alignment horizontal="right"/>
    </xf>
    <xf numFmtId="17" fontId="44" fillId="0" borderId="0" xfId="92" quotePrefix="1" applyNumberFormat="1" applyBorder="1" applyAlignment="1">
      <alignment horizontal="right"/>
    </xf>
    <xf numFmtId="0" fontId="6" fillId="0" borderId="0" xfId="17" applyAlignment="1">
      <alignment horizontal="right"/>
    </xf>
    <xf numFmtId="0" fontId="20" fillId="0" borderId="0" xfId="70" applyAlignment="1">
      <alignment horizontal="right"/>
    </xf>
    <xf numFmtId="164" fontId="6" fillId="0" borderId="0" xfId="18" applyNumberFormat="1" applyFont="1" applyFill="1" applyBorder="1" applyAlignment="1">
      <alignment horizontal="right"/>
    </xf>
    <xf numFmtId="0" fontId="10" fillId="0" borderId="0" xfId="70" applyFont="1" applyAlignment="1">
      <alignment horizontal="right" wrapText="1"/>
    </xf>
    <xf numFmtId="37" fontId="6" fillId="0" borderId="0" xfId="70" applyNumberFormat="1" applyFont="1" applyAlignment="1">
      <alignment horizontal="right"/>
    </xf>
    <xf numFmtId="0" fontId="6" fillId="0" borderId="0" xfId="70" applyFont="1" applyAlignment="1">
      <alignment horizontal="right"/>
    </xf>
    <xf numFmtId="0" fontId="8" fillId="0" borderId="0" xfId="20" applyAlignment="1">
      <alignment horizontal="right"/>
    </xf>
    <xf numFmtId="17" fontId="21" fillId="0" borderId="0" xfId="17" quotePrefix="1" applyNumberFormat="1" applyFont="1" applyAlignment="1">
      <alignment horizontal="right"/>
    </xf>
    <xf numFmtId="17" fontId="7" fillId="0" borderId="0" xfId="17" quotePrefix="1" applyNumberFormat="1" applyFont="1" applyAlignment="1">
      <alignment horizontal="right"/>
    </xf>
    <xf numFmtId="0" fontId="51" fillId="0" borderId="0" xfId="0" applyFont="1" applyAlignment="1">
      <alignment horizontal="left" vertical="top"/>
    </xf>
    <xf numFmtId="0" fontId="48" fillId="0" borderId="0" xfId="0" applyFont="1" applyAlignment="1">
      <alignment horizontal="left" vertical="top"/>
    </xf>
    <xf numFmtId="0" fontId="0" fillId="0" borderId="0" xfId="0" applyAlignment="1">
      <alignment horizontal="center" vertical="top"/>
    </xf>
    <xf numFmtId="0" fontId="0" fillId="0" borderId="0" xfId="0" applyAlignment="1">
      <alignment horizontal="left" vertical="top"/>
    </xf>
    <xf numFmtId="0" fontId="49" fillId="0" borderId="0" xfId="0" applyFont="1" applyAlignment="1">
      <alignment horizontal="center" vertical="top"/>
    </xf>
    <xf numFmtId="0" fontId="38" fillId="9" borderId="23" xfId="0" applyFont="1" applyFill="1" applyBorder="1" applyAlignment="1">
      <alignment horizontal="left" vertical="top"/>
    </xf>
    <xf numFmtId="0" fontId="38" fillId="9" borderId="23" xfId="0" applyFont="1" applyFill="1" applyBorder="1" applyAlignment="1">
      <alignment horizontal="center" vertical="top"/>
    </xf>
    <xf numFmtId="0" fontId="38" fillId="9" borderId="24" xfId="0" applyFont="1" applyFill="1" applyBorder="1" applyAlignment="1">
      <alignment horizontal="center" vertical="top"/>
    </xf>
    <xf numFmtId="0" fontId="38" fillId="5" borderId="25" xfId="0" applyFont="1" applyFill="1" applyBorder="1" applyAlignment="1">
      <alignment horizontal="left" vertical="top"/>
    </xf>
    <xf numFmtId="0" fontId="38" fillId="5" borderId="25" xfId="0" applyFont="1" applyFill="1" applyBorder="1" applyAlignment="1">
      <alignment horizontal="center" vertical="top"/>
    </xf>
    <xf numFmtId="40" fontId="38" fillId="5" borderId="25" xfId="0" applyNumberFormat="1" applyFont="1" applyFill="1" applyBorder="1" applyAlignment="1">
      <alignment horizontal="right" vertical="top"/>
    </xf>
    <xf numFmtId="0" fontId="0" fillId="9" borderId="25" xfId="0" applyFill="1" applyBorder="1" applyAlignment="1">
      <alignment horizontal="left" vertical="top"/>
    </xf>
    <xf numFmtId="0" fontId="49" fillId="9" borderId="25" xfId="0" applyFont="1" applyFill="1" applyBorder="1" applyAlignment="1">
      <alignment horizontal="left" vertical="top"/>
    </xf>
    <xf numFmtId="40" fontId="49" fillId="9" borderId="25" xfId="0" applyNumberFormat="1" applyFont="1" applyFill="1" applyBorder="1" applyAlignment="1">
      <alignment horizontal="right" vertical="top"/>
    </xf>
    <xf numFmtId="0" fontId="21" fillId="0" borderId="0" xfId="98" applyFont="1"/>
    <xf numFmtId="0" fontId="52" fillId="0" borderId="0" xfId="96" applyFont="1" applyAlignment="1">
      <alignment horizontal="right" wrapText="1"/>
    </xf>
    <xf numFmtId="0" fontId="52" fillId="0" borderId="0" xfId="96" applyFont="1" applyAlignment="1">
      <alignment horizontal="right"/>
    </xf>
    <xf numFmtId="0" fontId="52" fillId="0" borderId="0" xfId="96" applyFont="1"/>
    <xf numFmtId="0" fontId="52" fillId="0" borderId="0" xfId="96" quotePrefix="1" applyFont="1" applyAlignment="1">
      <alignment horizontal="right"/>
    </xf>
    <xf numFmtId="0" fontId="52" fillId="0" borderId="0" xfId="96" applyFont="1" applyAlignment="1">
      <alignment horizontal="left"/>
    </xf>
    <xf numFmtId="168" fontId="53" fillId="0" borderId="0" xfId="96" applyNumberFormat="1" applyFont="1"/>
    <xf numFmtId="168" fontId="52" fillId="0" borderId="0" xfId="96" applyNumberFormat="1" applyFont="1" applyAlignment="1">
      <alignment horizontal="right"/>
    </xf>
    <xf numFmtId="0" fontId="53" fillId="0" borderId="0" xfId="96" applyFont="1" applyAlignment="1">
      <alignment horizontal="right"/>
    </xf>
    <xf numFmtId="43" fontId="6" fillId="4" borderId="0" xfId="96" applyNumberFormat="1" applyFill="1"/>
    <xf numFmtId="2" fontId="53" fillId="0" borderId="0" xfId="96" applyNumberFormat="1" applyFont="1"/>
    <xf numFmtId="0" fontId="7" fillId="0" borderId="0" xfId="96" quotePrefix="1" applyFont="1" applyAlignment="1">
      <alignment horizontal="left"/>
    </xf>
    <xf numFmtId="2" fontId="55" fillId="0" borderId="0" xfId="92" applyNumberFormat="1" applyFont="1"/>
    <xf numFmtId="0" fontId="26" fillId="0" borderId="0" xfId="98" applyFont="1"/>
    <xf numFmtId="43" fontId="52" fillId="0" borderId="0" xfId="96" quotePrefix="1" applyNumberFormat="1" applyFont="1"/>
    <xf numFmtId="43" fontId="53" fillId="0" borderId="0" xfId="96" applyNumberFormat="1" applyFont="1"/>
    <xf numFmtId="0" fontId="53" fillId="0" borderId="0" xfId="96" applyFont="1"/>
    <xf numFmtId="43" fontId="53" fillId="0" borderId="0" xfId="96" applyNumberFormat="1" applyFont="1" applyAlignment="1">
      <alignment horizontal="right"/>
    </xf>
    <xf numFmtId="2" fontId="52" fillId="0" borderId="0" xfId="96" applyNumberFormat="1" applyFont="1"/>
    <xf numFmtId="43" fontId="52" fillId="0" borderId="0" xfId="96" applyNumberFormat="1" applyFont="1" applyAlignment="1">
      <alignment horizontal="left"/>
    </xf>
    <xf numFmtId="165" fontId="44" fillId="0" borderId="0" xfId="92" applyNumberFormat="1" applyFill="1" applyAlignment="1">
      <alignment horizontal="right"/>
    </xf>
    <xf numFmtId="0" fontId="44" fillId="0" borderId="0" xfId="92" quotePrefix="1" applyNumberFormat="1" applyBorder="1" applyAlignment="1">
      <alignment horizontal="center"/>
    </xf>
    <xf numFmtId="43" fontId="2" fillId="4" borderId="22" xfId="98" applyNumberFormat="1" applyFill="1" applyBorder="1"/>
    <xf numFmtId="0" fontId="7" fillId="0" borderId="19" xfId="17" applyFont="1" applyBorder="1" applyAlignment="1">
      <alignment horizontal="right"/>
    </xf>
    <xf numFmtId="0" fontId="10" fillId="0" borderId="0" xfId="17" applyFont="1" applyAlignment="1">
      <alignment horizontal="right" wrapText="1"/>
    </xf>
    <xf numFmtId="0" fontId="7" fillId="0" borderId="2" xfId="17" applyFont="1" applyBorder="1" applyAlignment="1">
      <alignment horizontal="right"/>
    </xf>
    <xf numFmtId="49" fontId="10" fillId="0" borderId="0" xfId="17" applyNumberFormat="1" applyFont="1" applyAlignment="1">
      <alignment horizontal="right"/>
    </xf>
    <xf numFmtId="49" fontId="44" fillId="0" borderId="0" xfId="92" quotePrefix="1" applyNumberFormat="1" applyBorder="1" applyAlignment="1">
      <alignment horizontal="right"/>
    </xf>
    <xf numFmtId="0" fontId="10" fillId="0" borderId="14" xfId="17" applyFont="1" applyBorder="1" applyAlignment="1">
      <alignment horizontal="center" wrapText="1"/>
    </xf>
    <xf numFmtId="17" fontId="7" fillId="0" borderId="14" xfId="17" quotePrefix="1" applyNumberFormat="1" applyFont="1" applyBorder="1" applyAlignment="1">
      <alignment horizontal="right"/>
    </xf>
    <xf numFmtId="0" fontId="44" fillId="0" borderId="0" xfId="92" applyAlignment="1">
      <alignment horizontal="right"/>
    </xf>
    <xf numFmtId="0" fontId="44" fillId="0" borderId="0" xfId="92" applyFill="1" applyBorder="1" applyAlignment="1">
      <alignment horizontal="left" vertical="center" wrapText="1"/>
    </xf>
    <xf numFmtId="0" fontId="9" fillId="0" borderId="0" xfId="103" applyFont="1" applyAlignment="1">
      <alignment horizontal="centerContinuous" vertical="center"/>
    </xf>
    <xf numFmtId="0" fontId="57" fillId="0" borderId="0" xfId="103" applyFont="1" applyAlignment="1">
      <alignment horizontal="centerContinuous" vertical="center"/>
    </xf>
    <xf numFmtId="0" fontId="56" fillId="0" borderId="0" xfId="103"/>
    <xf numFmtId="0" fontId="6" fillId="0" borderId="0" xfId="103" applyFont="1" applyAlignment="1">
      <alignment vertical="center"/>
    </xf>
    <xf numFmtId="0" fontId="58" fillId="0" borderId="0" xfId="103" applyFont="1" applyAlignment="1">
      <alignment vertical="center"/>
    </xf>
    <xf numFmtId="0" fontId="7" fillId="0" borderId="3" xfId="103" applyFont="1" applyBorder="1" applyAlignment="1">
      <alignment vertical="center"/>
    </xf>
    <xf numFmtId="0" fontId="6" fillId="0" borderId="3" xfId="103" applyFont="1" applyBorder="1" applyAlignment="1">
      <alignment horizontal="left" vertical="center"/>
    </xf>
    <xf numFmtId="0" fontId="6" fillId="0" borderId="3" xfId="103" applyFont="1" applyBorder="1" applyAlignment="1">
      <alignment vertical="center"/>
    </xf>
    <xf numFmtId="0" fontId="26" fillId="0" borderId="0" xfId="103" applyFont="1" applyAlignment="1">
      <alignment vertical="center"/>
    </xf>
    <xf numFmtId="166" fontId="6" fillId="0" borderId="3" xfId="103" applyNumberFormat="1" applyFont="1" applyBorder="1" applyAlignment="1">
      <alignment horizontal="left" vertical="center"/>
    </xf>
    <xf numFmtId="0" fontId="7" fillId="0" borderId="4" xfId="103" applyFont="1" applyBorder="1" applyAlignment="1">
      <alignment horizontal="center" vertical="center"/>
    </xf>
    <xf numFmtId="0" fontId="6" fillId="0" borderId="6" xfId="103" applyFont="1" applyBorder="1" applyAlignment="1">
      <alignment vertical="center"/>
    </xf>
    <xf numFmtId="0" fontId="6" fillId="0" borderId="4" xfId="103" applyFont="1" applyBorder="1" applyAlignment="1">
      <alignment vertical="center"/>
    </xf>
    <xf numFmtId="0" fontId="7" fillId="0" borderId="7" xfId="103" applyFont="1" applyBorder="1" applyAlignment="1">
      <alignment horizontal="center" vertical="center"/>
    </xf>
    <xf numFmtId="0" fontId="7" fillId="0" borderId="9" xfId="103" applyFont="1" applyBorder="1" applyAlignment="1">
      <alignment horizontal="centerContinuous" vertical="center"/>
    </xf>
    <xf numFmtId="0" fontId="6" fillId="0" borderId="7" xfId="103" applyFont="1" applyBorder="1" applyAlignment="1">
      <alignment horizontal="center" vertical="center"/>
    </xf>
    <xf numFmtId="37" fontId="6" fillId="0" borderId="3" xfId="103" applyNumberFormat="1" applyFont="1" applyBorder="1" applyAlignment="1" applyProtection="1">
      <alignment horizontal="left" vertical="center"/>
      <protection locked="0"/>
    </xf>
    <xf numFmtId="5" fontId="6" fillId="0" borderId="3" xfId="103" applyNumberFormat="1" applyFont="1" applyBorder="1" applyAlignment="1">
      <alignment horizontal="right" vertical="center"/>
    </xf>
    <xf numFmtId="0" fontId="6" fillId="0" borderId="3" xfId="103" applyFont="1" applyBorder="1" applyAlignment="1">
      <alignment horizontal="center" vertical="center"/>
    </xf>
    <xf numFmtId="0" fontId="6" fillId="0" borderId="3" xfId="103" quotePrefix="1" applyFont="1" applyBorder="1" applyAlignment="1">
      <alignment horizontal="center" vertical="center"/>
    </xf>
    <xf numFmtId="37" fontId="6" fillId="0" borderId="9" xfId="103" applyNumberFormat="1" applyFont="1" applyBorder="1" applyAlignment="1" applyProtection="1">
      <alignment horizontal="left" vertical="center"/>
      <protection locked="0"/>
    </xf>
    <xf numFmtId="0" fontId="6" fillId="0" borderId="9" xfId="103" applyFont="1" applyBorder="1" applyAlignment="1">
      <alignment horizontal="left" vertical="center"/>
    </xf>
    <xf numFmtId="0" fontId="6" fillId="0" borderId="9" xfId="103" applyFont="1" applyBorder="1" applyAlignment="1">
      <alignment horizontal="right" vertical="center"/>
    </xf>
    <xf numFmtId="0" fontId="6" fillId="0" borderId="0" xfId="103" applyFont="1" applyAlignment="1">
      <alignment horizontal="right" vertical="center"/>
    </xf>
    <xf numFmtId="0" fontId="7" fillId="0" borderId="0" xfId="103" applyFont="1" applyAlignment="1">
      <alignment horizontal="center" vertical="center"/>
    </xf>
    <xf numFmtId="5" fontId="7" fillId="0" borderId="7" xfId="103" applyNumberFormat="1" applyFont="1" applyBorder="1" applyAlignment="1">
      <alignment horizontal="right" vertical="center"/>
    </xf>
    <xf numFmtId="0" fontId="59" fillId="0" borderId="0" xfId="103" applyFont="1"/>
    <xf numFmtId="5" fontId="56" fillId="0" borderId="0" xfId="103" applyNumberFormat="1"/>
    <xf numFmtId="0" fontId="10" fillId="0" borderId="0" xfId="103" applyFont="1" applyAlignment="1">
      <alignment vertical="center"/>
    </xf>
    <xf numFmtId="0" fontId="6" fillId="0" borderId="3" xfId="2" applyFont="1" applyBorder="1" applyAlignment="1">
      <alignment horizontal="center" vertical="center"/>
    </xf>
    <xf numFmtId="5" fontId="6" fillId="0" borderId="3" xfId="0" quotePrefix="1" applyNumberFormat="1" applyFont="1" applyBorder="1" applyAlignment="1">
      <alignment horizontal="right" vertical="center"/>
    </xf>
    <xf numFmtId="0" fontId="36" fillId="0" borderId="0" xfId="98" applyFont="1" applyAlignment="1">
      <alignment horizontal="right"/>
    </xf>
    <xf numFmtId="0" fontId="1" fillId="0" borderId="0" xfId="104"/>
    <xf numFmtId="0" fontId="1" fillId="0" borderId="0" xfId="104" applyAlignment="1">
      <alignment horizontal="left" indent="1"/>
    </xf>
    <xf numFmtId="0" fontId="46" fillId="0" borderId="0" xfId="104" applyFont="1"/>
    <xf numFmtId="0" fontId="60" fillId="0" borderId="0" xfId="104" applyFont="1" applyAlignment="1">
      <alignment horizontal="center" wrapText="1"/>
    </xf>
    <xf numFmtId="0" fontId="60" fillId="0" borderId="0" xfId="104" quotePrefix="1" applyFont="1" applyAlignment="1">
      <alignment horizontal="center"/>
    </xf>
    <xf numFmtId="39" fontId="1" fillId="0" borderId="0" xfId="104" applyNumberFormat="1"/>
    <xf numFmtId="0" fontId="60" fillId="0" borderId="0" xfId="104" applyFont="1"/>
    <xf numFmtId="39" fontId="60" fillId="0" borderId="0" xfId="104" applyNumberFormat="1" applyFont="1"/>
    <xf numFmtId="164" fontId="26" fillId="0" borderId="0" xfId="18" applyNumberFormat="1" applyFont="1" applyBorder="1"/>
    <xf numFmtId="164" fontId="26" fillId="0" borderId="0" xfId="18" applyNumberFormat="1" applyFont="1"/>
    <xf numFmtId="0" fontId="29" fillId="0" borderId="0" xfId="70" applyFont="1"/>
    <xf numFmtId="0" fontId="44" fillId="0" borderId="0" xfId="70" applyFont="1" applyAlignment="1">
      <alignment horizontal="center" wrapText="1"/>
    </xf>
    <xf numFmtId="37" fontId="26" fillId="0" borderId="0" xfId="70" applyNumberFormat="1" applyFont="1"/>
    <xf numFmtId="165" fontId="7" fillId="0" borderId="12" xfId="8" applyNumberFormat="1" applyFont="1" applyFill="1" applyBorder="1"/>
    <xf numFmtId="172" fontId="7" fillId="0" borderId="7" xfId="103" applyNumberFormat="1" applyFont="1" applyBorder="1" applyAlignment="1">
      <alignment horizontal="center" vertical="center"/>
    </xf>
    <xf numFmtId="0" fontId="0" fillId="0" borderId="0" xfId="0" applyAlignment="1">
      <alignment horizontal="right"/>
    </xf>
    <xf numFmtId="0" fontId="7" fillId="0" borderId="0" xfId="92" applyFont="1" applyAlignment="1">
      <alignment horizontal="right"/>
    </xf>
    <xf numFmtId="0" fontId="44" fillId="0" borderId="0" xfId="92" applyAlignment="1"/>
    <xf numFmtId="0" fontId="61" fillId="5" borderId="28" xfId="0" applyFont="1" applyFill="1" applyBorder="1" applyAlignment="1">
      <alignment horizontal="center" wrapText="1"/>
    </xf>
    <xf numFmtId="0" fontId="61" fillId="5" borderId="28" xfId="0" quotePrefix="1" applyFont="1" applyFill="1" applyBorder="1" applyAlignment="1">
      <alignment horizontal="center" wrapText="1"/>
    </xf>
    <xf numFmtId="0" fontId="61" fillId="5" borderId="28" xfId="0" applyFont="1" applyFill="1" applyBorder="1"/>
    <xf numFmtId="171" fontId="62" fillId="5" borderId="28" xfId="0" applyNumberFormat="1" applyFont="1" applyFill="1" applyBorder="1"/>
    <xf numFmtId="43" fontId="0" fillId="0" borderId="0" xfId="1" applyFont="1"/>
    <xf numFmtId="0" fontId="0" fillId="0" borderId="5" xfId="0" applyBorder="1"/>
    <xf numFmtId="0" fontId="0" fillId="0" borderId="6" xfId="0" applyBorder="1"/>
    <xf numFmtId="0" fontId="7" fillId="0" borderId="21" xfId="0" applyFont="1" applyBorder="1" applyAlignment="1">
      <alignment horizontal="center"/>
    </xf>
    <xf numFmtId="0" fontId="0" fillId="0" borderId="1" xfId="0" applyBorder="1"/>
    <xf numFmtId="49" fontId="21" fillId="0" borderId="0" xfId="1" applyNumberFormat="1" applyFont="1" applyBorder="1" applyAlignment="1">
      <alignment horizontal="left"/>
    </xf>
    <xf numFmtId="49" fontId="21" fillId="0" borderId="1" xfId="1" applyNumberFormat="1" applyFont="1" applyBorder="1" applyAlignment="1">
      <alignment horizontal="left"/>
    </xf>
    <xf numFmtId="0" fontId="0" fillId="0" borderId="8" xfId="0" applyBorder="1"/>
    <xf numFmtId="0" fontId="0" fillId="0" borderId="10" xfId="0" applyBorder="1"/>
    <xf numFmtId="49" fontId="21" fillId="0" borderId="10" xfId="1" applyNumberFormat="1" applyFont="1" applyBorder="1" applyAlignment="1">
      <alignment horizontal="left"/>
    </xf>
    <xf numFmtId="164" fontId="7" fillId="0" borderId="11" xfId="0" applyNumberFormat="1" applyFont="1" applyBorder="1"/>
    <xf numFmtId="0" fontId="44" fillId="0" borderId="9" xfId="92" applyBorder="1"/>
    <xf numFmtId="0" fontId="0" fillId="0" borderId="18" xfId="0" applyBorder="1"/>
    <xf numFmtId="0" fontId="0" fillId="0" borderId="19" xfId="0" applyBorder="1"/>
    <xf numFmtId="0" fontId="0" fillId="0" borderId="20" xfId="0" applyBorder="1"/>
    <xf numFmtId="0" fontId="0" fillId="0" borderId="14" xfId="0" applyBorder="1"/>
    <xf numFmtId="0" fontId="0" fillId="0" borderId="15" xfId="0" applyBorder="1"/>
    <xf numFmtId="0" fontId="7" fillId="0" borderId="14" xfId="0" applyFont="1" applyBorder="1" applyAlignment="1">
      <alignment horizontal="center"/>
    </xf>
    <xf numFmtId="49" fontId="21" fillId="0" borderId="15" xfId="1" applyNumberFormat="1" applyFont="1" applyBorder="1" applyAlignment="1">
      <alignment horizontal="left"/>
    </xf>
    <xf numFmtId="0" fontId="0" fillId="0" borderId="16" xfId="0" applyBorder="1"/>
    <xf numFmtId="0" fontId="0" fillId="0" borderId="2" xfId="0" applyBorder="1"/>
    <xf numFmtId="49" fontId="21" fillId="0" borderId="2" xfId="1" applyNumberFormat="1" applyFont="1" applyBorder="1" applyAlignment="1">
      <alignment horizontal="left"/>
    </xf>
    <xf numFmtId="164" fontId="7" fillId="0" borderId="32" xfId="0" applyNumberFormat="1" applyFont="1" applyBorder="1"/>
    <xf numFmtId="0" fontId="44" fillId="0" borderId="17" xfId="92" applyBorder="1"/>
    <xf numFmtId="40" fontId="38" fillId="5" borderId="26" xfId="0" applyNumberFormat="1" applyFont="1" applyFill="1" applyBorder="1" applyAlignment="1">
      <alignment horizontal="right" vertical="top"/>
    </xf>
    <xf numFmtId="40" fontId="49" fillId="9" borderId="26" xfId="0" applyNumberFormat="1" applyFont="1" applyFill="1" applyBorder="1" applyAlignment="1">
      <alignment horizontal="right" vertical="top"/>
    </xf>
    <xf numFmtId="0" fontId="50" fillId="0" borderId="0" xfId="0" applyFont="1" applyAlignment="1">
      <alignment vertical="top"/>
    </xf>
    <xf numFmtId="164" fontId="44" fillId="0" borderId="0" xfId="92" applyNumberFormat="1" applyAlignment="1">
      <alignment horizontal="right"/>
    </xf>
    <xf numFmtId="164" fontId="63" fillId="0" borderId="0" xfId="1" applyNumberFormat="1" applyFont="1"/>
    <xf numFmtId="164" fontId="64" fillId="0" borderId="0" xfId="18" applyNumberFormat="1" applyFont="1" applyFill="1" applyBorder="1"/>
    <xf numFmtId="0" fontId="21" fillId="0" borderId="19" xfId="0" applyFont="1" applyBorder="1"/>
    <xf numFmtId="0" fontId="65" fillId="0" borderId="0" xfId="16" applyFont="1" applyAlignment="1">
      <alignment horizontal="right" vertical="center" wrapText="1"/>
    </xf>
    <xf numFmtId="164" fontId="7" fillId="0" borderId="22" xfId="1" applyNumberFormat="1" applyFont="1" applyBorder="1"/>
    <xf numFmtId="0" fontId="6" fillId="0" borderId="22" xfId="0" applyFont="1" applyBorder="1"/>
    <xf numFmtId="0" fontId="0" fillId="0" borderId="22" xfId="0" applyBorder="1"/>
    <xf numFmtId="0" fontId="44" fillId="0" borderId="0" xfId="92" applyAlignment="1">
      <alignment horizontal="left"/>
    </xf>
    <xf numFmtId="173" fontId="7" fillId="0" borderId="22" xfId="1" applyNumberFormat="1" applyFont="1" applyBorder="1" applyAlignment="1">
      <alignment horizontal="right" vertical="center"/>
    </xf>
    <xf numFmtId="44" fontId="7" fillId="0" borderId="22" xfId="103" applyNumberFormat="1" applyFont="1" applyBorder="1" applyAlignment="1">
      <alignment horizontal="right" vertical="center"/>
    </xf>
    <xf numFmtId="0" fontId="7" fillId="0" borderId="0" xfId="103" applyFont="1" applyAlignment="1">
      <alignment horizontal="right" vertical="center"/>
    </xf>
    <xf numFmtId="0" fontId="46" fillId="0" borderId="0" xfId="0" applyFont="1"/>
    <xf numFmtId="0" fontId="46" fillId="0" borderId="0" xfId="0" applyFont="1" applyAlignment="1">
      <alignment horizontal="center"/>
    </xf>
    <xf numFmtId="0" fontId="46" fillId="0" borderId="0" xfId="0" quotePrefix="1" applyFont="1" applyAlignment="1">
      <alignment horizontal="center"/>
    </xf>
    <xf numFmtId="0" fontId="46" fillId="0" borderId="27" xfId="0" applyFont="1" applyBorder="1" applyAlignment="1">
      <alignment horizontal="left"/>
    </xf>
    <xf numFmtId="0" fontId="46" fillId="0" borderId="27" xfId="0" applyFont="1" applyBorder="1"/>
    <xf numFmtId="0" fontId="46" fillId="5" borderId="28" xfId="0" applyFont="1" applyFill="1" applyBorder="1"/>
    <xf numFmtId="171" fontId="46" fillId="0" borderId="28" xfId="0" applyNumberFormat="1" applyFont="1" applyBorder="1"/>
    <xf numFmtId="0" fontId="46" fillId="5" borderId="28" xfId="0" applyFont="1" applyFill="1" applyBorder="1" applyAlignment="1">
      <alignment horizontal="left" indent="1"/>
    </xf>
    <xf numFmtId="39" fontId="46" fillId="0" borderId="29" xfId="0" applyNumberFormat="1" applyFont="1" applyBorder="1"/>
    <xf numFmtId="0" fontId="46" fillId="10" borderId="28" xfId="0" applyFont="1" applyFill="1" applyBorder="1" applyAlignment="1">
      <alignment horizontal="left" indent="1"/>
    </xf>
    <xf numFmtId="39" fontId="46" fillId="0" borderId="30" xfId="0" applyNumberFormat="1" applyFont="1" applyBorder="1"/>
    <xf numFmtId="39" fontId="46" fillId="10" borderId="30" xfId="0" applyNumberFormat="1" applyFont="1" applyFill="1" applyBorder="1"/>
    <xf numFmtId="171" fontId="46" fillId="0" borderId="30" xfId="0" applyNumberFormat="1" applyFont="1" applyBorder="1"/>
    <xf numFmtId="39" fontId="46" fillId="0" borderId="28" xfId="0" applyNumberFormat="1" applyFont="1" applyBorder="1"/>
    <xf numFmtId="0" fontId="46" fillId="10" borderId="31" xfId="0" applyFont="1" applyFill="1" applyBorder="1" applyAlignment="1">
      <alignment horizontal="left" indent="1"/>
    </xf>
    <xf numFmtId="39" fontId="46" fillId="0" borderId="31" xfId="0" applyNumberFormat="1" applyFont="1" applyBorder="1"/>
    <xf numFmtId="39" fontId="46" fillId="10" borderId="31" xfId="0" applyNumberFormat="1" applyFont="1" applyFill="1" applyBorder="1"/>
    <xf numFmtId="43" fontId="26" fillId="11" borderId="0" xfId="1" applyFont="1" applyFill="1" applyBorder="1"/>
    <xf numFmtId="164" fontId="7" fillId="10" borderId="22" xfId="0" applyNumberFormat="1" applyFont="1" applyFill="1" applyBorder="1"/>
    <xf numFmtId="49" fontId="66" fillId="0" borderId="0" xfId="0" applyNumberFormat="1" applyFont="1" applyAlignment="1">
      <alignment horizontal="right"/>
    </xf>
    <xf numFmtId="165" fontId="37" fillId="0" borderId="0" xfId="8" applyNumberFormat="1" applyFont="1" applyFill="1" applyBorder="1"/>
    <xf numFmtId="0" fontId="9" fillId="0" borderId="0" xfId="103" applyFont="1" applyAlignment="1">
      <alignment horizontal="center" vertical="center"/>
    </xf>
    <xf numFmtId="0" fontId="6" fillId="0" borderId="0" xfId="103" applyFont="1" applyAlignment="1">
      <alignment horizontal="left" vertical="center" wrapText="1"/>
    </xf>
    <xf numFmtId="0" fontId="6" fillId="0" borderId="0" xfId="0" applyFont="1" applyAlignment="1">
      <alignment horizontal="left" wrapText="1"/>
    </xf>
    <xf numFmtId="0" fontId="44" fillId="0" borderId="0" xfId="92" applyAlignment="1">
      <alignment wrapText="1"/>
    </xf>
    <xf numFmtId="0" fontId="7" fillId="0" borderId="13" xfId="0" applyFont="1" applyBorder="1" applyAlignment="1">
      <alignment horizontal="center"/>
    </xf>
    <xf numFmtId="0" fontId="28" fillId="0" borderId="0" xfId="70" applyFont="1" applyAlignment="1">
      <alignment horizontal="center"/>
    </xf>
    <xf numFmtId="0" fontId="44" fillId="0" borderId="0" xfId="92" applyBorder="1" applyAlignment="1">
      <alignment horizontal="left" wrapText="1"/>
    </xf>
  </cellXfs>
  <cellStyles count="105">
    <cellStyle name="Comma" xfId="1" builtinId="3"/>
    <cellStyle name="Comma 2" xfId="21" xr:uid="{00000000-0005-0000-0000-000001000000}"/>
    <cellStyle name="Comma 2 2" xfId="22" xr:uid="{00000000-0005-0000-0000-000002000000}"/>
    <cellStyle name="Comma 2 2 2" xfId="23" xr:uid="{00000000-0005-0000-0000-000003000000}"/>
    <cellStyle name="Comma 2 2 2 2" xfId="73" xr:uid="{00000000-0005-0000-0000-000004000000}"/>
    <cellStyle name="Comma 2 2 2 3" xfId="84" xr:uid="{00000000-0005-0000-0000-000005000000}"/>
    <cellStyle name="Comma 2 3" xfId="24" xr:uid="{00000000-0005-0000-0000-000006000000}"/>
    <cellStyle name="Comma 2 3 2" xfId="77" xr:uid="{00000000-0005-0000-0000-000007000000}"/>
    <cellStyle name="Comma 2 3 3" xfId="88" xr:uid="{00000000-0005-0000-0000-000008000000}"/>
    <cellStyle name="Comma 3" xfId="80" xr:uid="{00000000-0005-0000-0000-000009000000}"/>
    <cellStyle name="Comma 3 10" xfId="25" xr:uid="{00000000-0005-0000-0000-00000A000000}"/>
    <cellStyle name="Comma 3 11" xfId="26" xr:uid="{00000000-0005-0000-0000-00000B000000}"/>
    <cellStyle name="Comma 3 12" xfId="27" xr:uid="{00000000-0005-0000-0000-00000C000000}"/>
    <cellStyle name="Comma 3 13" xfId="28" xr:uid="{00000000-0005-0000-0000-00000D000000}"/>
    <cellStyle name="Comma 3 14" xfId="29" xr:uid="{00000000-0005-0000-0000-00000E000000}"/>
    <cellStyle name="Comma 3 15" xfId="30" xr:uid="{00000000-0005-0000-0000-00000F000000}"/>
    <cellStyle name="Comma 3 16" xfId="31" xr:uid="{00000000-0005-0000-0000-000010000000}"/>
    <cellStyle name="Comma 3 17" xfId="32" xr:uid="{00000000-0005-0000-0000-000011000000}"/>
    <cellStyle name="Comma 3 18" xfId="33" xr:uid="{00000000-0005-0000-0000-000012000000}"/>
    <cellStyle name="Comma 3 19" xfId="34" xr:uid="{00000000-0005-0000-0000-000013000000}"/>
    <cellStyle name="Comma 3 2" xfId="35" xr:uid="{00000000-0005-0000-0000-000014000000}"/>
    <cellStyle name="Comma 3 20" xfId="36" xr:uid="{00000000-0005-0000-0000-000015000000}"/>
    <cellStyle name="Comma 3 21" xfId="37" xr:uid="{00000000-0005-0000-0000-000016000000}"/>
    <cellStyle name="Comma 3 22" xfId="38" xr:uid="{00000000-0005-0000-0000-000017000000}"/>
    <cellStyle name="Comma 3 23" xfId="39" xr:uid="{00000000-0005-0000-0000-000018000000}"/>
    <cellStyle name="Comma 3 24" xfId="40" xr:uid="{00000000-0005-0000-0000-000019000000}"/>
    <cellStyle name="Comma 3 3" xfId="41" xr:uid="{00000000-0005-0000-0000-00001A000000}"/>
    <cellStyle name="Comma 3 4" xfId="42" xr:uid="{00000000-0005-0000-0000-00001B000000}"/>
    <cellStyle name="Comma 3 5" xfId="43" xr:uid="{00000000-0005-0000-0000-00001C000000}"/>
    <cellStyle name="Comma 3 6" xfId="44" xr:uid="{00000000-0005-0000-0000-00001D000000}"/>
    <cellStyle name="Comma 3 7" xfId="45" xr:uid="{00000000-0005-0000-0000-00001E000000}"/>
    <cellStyle name="Comma 3 8" xfId="46" xr:uid="{00000000-0005-0000-0000-00001F000000}"/>
    <cellStyle name="Comma 3 9" xfId="47" xr:uid="{00000000-0005-0000-0000-000020000000}"/>
    <cellStyle name="Comma 4" xfId="18" xr:uid="{00000000-0005-0000-0000-000021000000}"/>
    <cellStyle name="Comma 6" xfId="96" xr:uid="{00000000-0005-0000-0000-000022000000}"/>
    <cellStyle name="Currency 2" xfId="48" xr:uid="{00000000-0005-0000-0000-000023000000}"/>
    <cellStyle name="Followed Hyperlink" xfId="102" builtinId="9" customBuiltin="1"/>
    <cellStyle name="Hyperlink" xfId="92" builtinId="8" customBuiltin="1"/>
    <cellStyle name="Hyperlink 2" xfId="97" xr:uid="{00000000-0005-0000-0000-000025000000}"/>
    <cellStyle name="Normal" xfId="0" builtinId="0"/>
    <cellStyle name="Normal 10" xfId="49" xr:uid="{00000000-0005-0000-0000-000027000000}"/>
    <cellStyle name="Normal 10 2" xfId="79" xr:uid="{00000000-0005-0000-0000-000028000000}"/>
    <cellStyle name="Normal 10 3" xfId="90" xr:uid="{00000000-0005-0000-0000-000029000000}"/>
    <cellStyle name="Normal 11" xfId="94" xr:uid="{00000000-0005-0000-0000-00002A000000}"/>
    <cellStyle name="Normal 12" xfId="95" xr:uid="{00000000-0005-0000-0000-00002B000000}"/>
    <cellStyle name="Normal 13" xfId="98" xr:uid="{00000000-0005-0000-0000-00002C000000}"/>
    <cellStyle name="Normal 14" xfId="101" xr:uid="{00000000-0005-0000-0000-00002D000000}"/>
    <cellStyle name="Normal 15" xfId="103" xr:uid="{4158C9FA-8794-4CA5-8DA7-013EEB99C516}"/>
    <cellStyle name="Normal 16" xfId="104" xr:uid="{2FD173F2-EC78-42D5-A76B-25735C374FF6}"/>
    <cellStyle name="Normal 2" xfId="20" xr:uid="{00000000-0005-0000-0000-00002E000000}"/>
    <cellStyle name="Normal 2 10" xfId="50" xr:uid="{00000000-0005-0000-0000-00002F000000}"/>
    <cellStyle name="Normal 2 11" xfId="51" xr:uid="{00000000-0005-0000-0000-000030000000}"/>
    <cellStyle name="Normal 2 12" xfId="52" xr:uid="{00000000-0005-0000-0000-000031000000}"/>
    <cellStyle name="Normal 2 13" xfId="53" xr:uid="{00000000-0005-0000-0000-000032000000}"/>
    <cellStyle name="Normal 2 14" xfId="54" xr:uid="{00000000-0005-0000-0000-000033000000}"/>
    <cellStyle name="Normal 2 15" xfId="55" xr:uid="{00000000-0005-0000-0000-000034000000}"/>
    <cellStyle name="Normal 2 16" xfId="56" xr:uid="{00000000-0005-0000-0000-000035000000}"/>
    <cellStyle name="Normal 2 17" xfId="57" xr:uid="{00000000-0005-0000-0000-000036000000}"/>
    <cellStyle name="Normal 2 18" xfId="58" xr:uid="{00000000-0005-0000-0000-000037000000}"/>
    <cellStyle name="Normal 2 19" xfId="59" xr:uid="{00000000-0005-0000-0000-000038000000}"/>
    <cellStyle name="Normal 2 2" xfId="60" xr:uid="{00000000-0005-0000-0000-000039000000}"/>
    <cellStyle name="Normal 2 2 2" xfId="74" xr:uid="{00000000-0005-0000-0000-00003A000000}"/>
    <cellStyle name="Normal 2 2 3" xfId="85" xr:uid="{00000000-0005-0000-0000-00003B000000}"/>
    <cellStyle name="Normal 2 20" xfId="72" xr:uid="{00000000-0005-0000-0000-00003C000000}"/>
    <cellStyle name="Normal 2 3" xfId="16" xr:uid="{00000000-0005-0000-0000-00003D000000}"/>
    <cellStyle name="Normal 2 3 2" xfId="75" xr:uid="{00000000-0005-0000-0000-00003E000000}"/>
    <cellStyle name="Normal 2 3 3" xfId="86" xr:uid="{00000000-0005-0000-0000-00003F000000}"/>
    <cellStyle name="Normal 2 4" xfId="61" xr:uid="{00000000-0005-0000-0000-000040000000}"/>
    <cellStyle name="Normal 2 4 2" xfId="76" xr:uid="{00000000-0005-0000-0000-000041000000}"/>
    <cellStyle name="Normal 2 4 3" xfId="87" xr:uid="{00000000-0005-0000-0000-000042000000}"/>
    <cellStyle name="Normal 2 5" xfId="62" xr:uid="{00000000-0005-0000-0000-000043000000}"/>
    <cellStyle name="Normal 2 5 2" xfId="78" xr:uid="{00000000-0005-0000-0000-000044000000}"/>
    <cellStyle name="Normal 2 5 3" xfId="89" xr:uid="{00000000-0005-0000-0000-000045000000}"/>
    <cellStyle name="Normal 2 6" xfId="63" xr:uid="{00000000-0005-0000-0000-000046000000}"/>
    <cellStyle name="Normal 2 7" xfId="64" xr:uid="{00000000-0005-0000-0000-000047000000}"/>
    <cellStyle name="Normal 2 8" xfId="65" xr:uid="{00000000-0005-0000-0000-000048000000}"/>
    <cellStyle name="Normal 2 9" xfId="66" xr:uid="{00000000-0005-0000-0000-000049000000}"/>
    <cellStyle name="Normal 3" xfId="67" xr:uid="{00000000-0005-0000-0000-00004A000000}"/>
    <cellStyle name="Normal 3 2" xfId="68" xr:uid="{00000000-0005-0000-0000-00004B000000}"/>
    <cellStyle name="Normal 3 3" xfId="99" xr:uid="{00000000-0005-0000-0000-00004C000000}"/>
    <cellStyle name="Normal 4" xfId="17" xr:uid="{00000000-0005-0000-0000-00004D000000}"/>
    <cellStyle name="Normal 5" xfId="70" xr:uid="{00000000-0005-0000-0000-00004E000000}"/>
    <cellStyle name="Normal 5 2" xfId="82" xr:uid="{00000000-0005-0000-0000-00004F000000}"/>
    <cellStyle name="Normal 5 3" xfId="91" xr:uid="{00000000-0005-0000-0000-000050000000}"/>
    <cellStyle name="Normal 6" xfId="15" xr:uid="{00000000-0005-0000-0000-000051000000}"/>
    <cellStyle name="Normal 7" xfId="71" xr:uid="{00000000-0005-0000-0000-000052000000}"/>
    <cellStyle name="Normal 8" xfId="83" xr:uid="{00000000-0005-0000-0000-000053000000}"/>
    <cellStyle name="Normal 9" xfId="93" xr:uid="{00000000-0005-0000-0000-000054000000}"/>
    <cellStyle name="Normal_Pension &amp; Benefits - Long-Term Disability" xfId="2" xr:uid="{00000000-0005-0000-0000-000055000000}"/>
    <cellStyle name="Output Amounts" xfId="3" xr:uid="{00000000-0005-0000-0000-000056000000}"/>
    <cellStyle name="Output Column Headings" xfId="4" xr:uid="{00000000-0005-0000-0000-000057000000}"/>
    <cellStyle name="Output Line Items" xfId="5" xr:uid="{00000000-0005-0000-0000-000058000000}"/>
    <cellStyle name="Output Report Heading" xfId="6" xr:uid="{00000000-0005-0000-0000-000059000000}"/>
    <cellStyle name="Output Report Title" xfId="7" xr:uid="{00000000-0005-0000-0000-00005A000000}"/>
    <cellStyle name="Percent" xfId="8" builtinId="5"/>
    <cellStyle name="Percent 2" xfId="81" xr:uid="{00000000-0005-0000-0000-00005C000000}"/>
    <cellStyle name="Percent 3" xfId="100" xr:uid="{00000000-0005-0000-0000-00005D000000}"/>
    <cellStyle name="Percent 4" xfId="19" xr:uid="{00000000-0005-0000-0000-00005E000000}"/>
    <cellStyle name="Percent 5" xfId="69" xr:uid="{00000000-0005-0000-0000-00005F000000}"/>
    <cellStyle name="PSChar" xfId="9" xr:uid="{00000000-0005-0000-0000-000060000000}"/>
    <cellStyle name="PSDate" xfId="10" xr:uid="{00000000-0005-0000-0000-000061000000}"/>
    <cellStyle name="PSDec" xfId="11" xr:uid="{00000000-0005-0000-0000-000062000000}"/>
    <cellStyle name="PSHeading" xfId="12" xr:uid="{00000000-0005-0000-0000-000063000000}"/>
    <cellStyle name="PSInt" xfId="13" xr:uid="{00000000-0005-0000-0000-000064000000}"/>
    <cellStyle name="PSSpacer" xfId="14" xr:uid="{00000000-0005-0000-0000-000065000000}"/>
  </cellStyles>
  <dxfs count="0"/>
  <tableStyles count="0" defaultTableStyle="TableStyleMedium9" defaultPivotStyle="PivotStyleLight16"/>
  <colors>
    <mruColors>
      <color rgb="FFFFFF99"/>
      <color rgb="FFFFFFCC"/>
      <color rgb="FF0000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hyperlink" Target="#'2 Pension Adjustment'!H23"/></Relationships>
</file>

<file path=xl/drawings/_rels/drawing2.xml.rels><?xml version="1.0" encoding="UTF-8" standalone="yes"?>
<Relationships xmlns="http://schemas.openxmlformats.org/package/2006/relationships"><Relationship Id="rId3" Type="http://schemas.openxmlformats.org/officeDocument/2006/relationships/hyperlink" Target="#'2 Pension Adjustment'!F16"/><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hyperlink" Target="#'4 Payroll Adjmt'!H15"/><Relationship Id="rId1" Type="http://schemas.openxmlformats.org/officeDocument/2006/relationships/hyperlink" Target="#'4 Payroll Adjmt'!B10"/></Relationships>
</file>

<file path=xl/drawings/drawing1.xml><?xml version="1.0" encoding="utf-8"?>
<xdr:wsDr xmlns:xdr="http://schemas.openxmlformats.org/drawingml/2006/spreadsheetDrawing" xmlns:a="http://schemas.openxmlformats.org/drawingml/2006/main">
  <xdr:twoCellAnchor>
    <xdr:from>
      <xdr:col>2</xdr:col>
      <xdr:colOff>781050</xdr:colOff>
      <xdr:row>15</xdr:row>
      <xdr:rowOff>161925</xdr:rowOff>
    </xdr:from>
    <xdr:to>
      <xdr:col>3</xdr:col>
      <xdr:colOff>76200</xdr:colOff>
      <xdr:row>17</xdr:row>
      <xdr:rowOff>19050</xdr:rowOff>
    </xdr:to>
    <xdr:sp macro="" textlink="">
      <xdr:nvSpPr>
        <xdr:cNvPr id="4" name="TextBox 3">
          <a:hlinkClick xmlns:r="http://schemas.openxmlformats.org/officeDocument/2006/relationships" r:id="rId1"/>
          <a:extLst>
            <a:ext uri="{FF2B5EF4-FFF2-40B4-BE49-F238E27FC236}">
              <a16:creationId xmlns:a16="http://schemas.microsoft.com/office/drawing/2014/main" id="{CBC5A88F-77B3-968F-829E-28FA86E68C39}"/>
            </a:ext>
          </a:extLst>
        </xdr:cNvPr>
        <xdr:cNvSpPr txBox="1"/>
      </xdr:nvSpPr>
      <xdr:spPr>
        <a:xfrm>
          <a:off x="4857750" y="3019425"/>
          <a:ext cx="33337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2</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3</xdr:row>
      <xdr:rowOff>114301</xdr:rowOff>
    </xdr:from>
    <xdr:to>
      <xdr:col>14</xdr:col>
      <xdr:colOff>572797</xdr:colOff>
      <xdr:row>60</xdr:row>
      <xdr:rowOff>0</xdr:rowOff>
    </xdr:to>
    <xdr:pic>
      <xdr:nvPicPr>
        <xdr:cNvPr id="11" name="Picture 10">
          <a:extLst>
            <a:ext uri="{FF2B5EF4-FFF2-40B4-BE49-F238E27FC236}">
              <a16:creationId xmlns:a16="http://schemas.microsoft.com/office/drawing/2014/main" id="{F6134890-7BBB-ACFD-DA9B-19B77F86BA86}"/>
            </a:ext>
          </a:extLst>
        </xdr:cNvPr>
        <xdr:cNvPicPr>
          <a:picLocks noChangeAspect="1"/>
        </xdr:cNvPicPr>
      </xdr:nvPicPr>
      <xdr:blipFill>
        <a:blip xmlns:r="http://schemas.openxmlformats.org/officeDocument/2006/relationships" r:embed="rId1"/>
        <a:stretch>
          <a:fillRect/>
        </a:stretch>
      </xdr:blipFill>
      <xdr:spPr>
        <a:xfrm>
          <a:off x="85725" y="609601"/>
          <a:ext cx="9554872" cy="9224962"/>
        </a:xfrm>
        <a:prstGeom prst="rect">
          <a:avLst/>
        </a:prstGeom>
        <a:ln>
          <a:solidFill>
            <a:schemeClr val="bg1">
              <a:lumMod val="50000"/>
            </a:schemeClr>
          </a:solidFill>
        </a:ln>
      </xdr:spPr>
    </xdr:pic>
    <xdr:clientData/>
  </xdr:twoCellAnchor>
  <xdr:twoCellAnchor editAs="oneCell">
    <xdr:from>
      <xdr:col>0</xdr:col>
      <xdr:colOff>85724</xdr:colOff>
      <xdr:row>66</xdr:row>
      <xdr:rowOff>57152</xdr:rowOff>
    </xdr:from>
    <xdr:to>
      <xdr:col>14</xdr:col>
      <xdr:colOff>576289</xdr:colOff>
      <xdr:row>129</xdr:row>
      <xdr:rowOff>90488</xdr:rowOff>
    </xdr:to>
    <xdr:pic>
      <xdr:nvPicPr>
        <xdr:cNvPr id="10" name="Picture 9">
          <a:extLst>
            <a:ext uri="{FF2B5EF4-FFF2-40B4-BE49-F238E27FC236}">
              <a16:creationId xmlns:a16="http://schemas.microsoft.com/office/drawing/2014/main" id="{35543ECA-0A03-1D91-708A-CE91C7557FA7}"/>
            </a:ext>
          </a:extLst>
        </xdr:cNvPr>
        <xdr:cNvPicPr>
          <a:picLocks noChangeAspect="1"/>
        </xdr:cNvPicPr>
      </xdr:nvPicPr>
      <xdr:blipFill>
        <a:blip xmlns:r="http://schemas.openxmlformats.org/officeDocument/2006/relationships" r:embed="rId2"/>
        <a:stretch>
          <a:fillRect/>
        </a:stretch>
      </xdr:blipFill>
      <xdr:spPr>
        <a:xfrm>
          <a:off x="85724" y="10858502"/>
          <a:ext cx="9558365" cy="10277474"/>
        </a:xfrm>
        <a:prstGeom prst="rect">
          <a:avLst/>
        </a:prstGeom>
        <a:ln>
          <a:solidFill>
            <a:schemeClr val="bg1">
              <a:lumMod val="50000"/>
            </a:schemeClr>
          </a:solidFill>
        </a:ln>
      </xdr:spPr>
    </xdr:pic>
    <xdr:clientData/>
  </xdr:twoCellAnchor>
  <xdr:twoCellAnchor>
    <xdr:from>
      <xdr:col>7</xdr:col>
      <xdr:colOff>362903</xdr:colOff>
      <xdr:row>31</xdr:row>
      <xdr:rowOff>123825</xdr:rowOff>
    </xdr:from>
    <xdr:to>
      <xdr:col>7</xdr:col>
      <xdr:colOff>633413</xdr:colOff>
      <xdr:row>33</xdr:row>
      <xdr:rowOff>58103</xdr:rowOff>
    </xdr:to>
    <xdr:sp macro="" textlink="">
      <xdr:nvSpPr>
        <xdr:cNvPr id="7" name="TextBox 6">
          <a:extLst>
            <a:ext uri="{FF2B5EF4-FFF2-40B4-BE49-F238E27FC236}">
              <a16:creationId xmlns:a16="http://schemas.microsoft.com/office/drawing/2014/main" id="{D45414F6-AE67-4E97-A16B-CF231AFEBEA1}"/>
            </a:ext>
          </a:extLst>
        </xdr:cNvPr>
        <xdr:cNvSpPr txBox="1"/>
      </xdr:nvSpPr>
      <xdr:spPr>
        <a:xfrm>
          <a:off x="4896803" y="5224463"/>
          <a:ext cx="270510" cy="267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FF0000"/>
              </a:solidFill>
              <a:latin typeface="Arial" panose="020B0604020202020204" pitchFamily="34" charset="0"/>
              <a:cs typeface="Arial" panose="020B0604020202020204" pitchFamily="34" charset="0"/>
            </a:rPr>
            <a:t>a</a:t>
          </a:r>
        </a:p>
      </xdr:txBody>
    </xdr:sp>
    <xdr:clientData/>
  </xdr:twoCellAnchor>
  <xdr:twoCellAnchor>
    <xdr:from>
      <xdr:col>13</xdr:col>
      <xdr:colOff>317182</xdr:colOff>
      <xdr:row>58</xdr:row>
      <xdr:rowOff>61912</xdr:rowOff>
    </xdr:from>
    <xdr:to>
      <xdr:col>14</xdr:col>
      <xdr:colOff>633412</xdr:colOff>
      <xdr:row>59</xdr:row>
      <xdr:rowOff>157162</xdr:rowOff>
    </xdr:to>
    <xdr:sp macro="" textlink="">
      <xdr:nvSpPr>
        <xdr:cNvPr id="2" name="Rectangle 1">
          <a:extLst>
            <a:ext uri="{FF2B5EF4-FFF2-40B4-BE49-F238E27FC236}">
              <a16:creationId xmlns:a16="http://schemas.microsoft.com/office/drawing/2014/main" id="{35F9798B-2B8C-2FFB-FFDA-943F1435B2B4}"/>
            </a:ext>
          </a:extLst>
        </xdr:cNvPr>
        <xdr:cNvSpPr/>
      </xdr:nvSpPr>
      <xdr:spPr>
        <a:xfrm>
          <a:off x="8737282" y="9563100"/>
          <a:ext cx="963930" cy="2571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571501</xdr:colOff>
      <xdr:row>31</xdr:row>
      <xdr:rowOff>114300</xdr:rowOff>
    </xdr:from>
    <xdr:to>
      <xdr:col>15</xdr:col>
      <xdr:colOff>1</xdr:colOff>
      <xdr:row>33</xdr:row>
      <xdr:rowOff>23812</xdr:rowOff>
    </xdr:to>
    <xdr:sp macro="" textlink="">
      <xdr:nvSpPr>
        <xdr:cNvPr id="29" name="TextBox 28">
          <a:extLst>
            <a:ext uri="{FF2B5EF4-FFF2-40B4-BE49-F238E27FC236}">
              <a16:creationId xmlns:a16="http://schemas.microsoft.com/office/drawing/2014/main" id="{4FD6E238-5D4E-4293-BB74-94D8F84440D0}"/>
            </a:ext>
          </a:extLst>
        </xdr:cNvPr>
        <xdr:cNvSpPr txBox="1"/>
      </xdr:nvSpPr>
      <xdr:spPr>
        <a:xfrm>
          <a:off x="9639301" y="5214938"/>
          <a:ext cx="242888" cy="242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rgbClr val="FF0000"/>
              </a:solidFill>
              <a:latin typeface="Arial" panose="020B0604020202020204" pitchFamily="34" charset="0"/>
              <a:cs typeface="Arial" panose="020B0604020202020204" pitchFamily="34" charset="0"/>
            </a:rPr>
            <a:t>b</a:t>
          </a:r>
        </a:p>
      </xdr:txBody>
    </xdr:sp>
    <xdr:clientData/>
  </xdr:twoCellAnchor>
  <xdr:twoCellAnchor>
    <xdr:from>
      <xdr:col>7</xdr:col>
      <xdr:colOff>314325</xdr:colOff>
      <xdr:row>47</xdr:row>
      <xdr:rowOff>71438</xdr:rowOff>
    </xdr:from>
    <xdr:to>
      <xdr:col>7</xdr:col>
      <xdr:colOff>590550</xdr:colOff>
      <xdr:row>48</xdr:row>
      <xdr:rowOff>149543</xdr:rowOff>
    </xdr:to>
    <xdr:sp macro="" textlink="">
      <xdr:nvSpPr>
        <xdr:cNvPr id="32" name="TextBox 31">
          <a:extLst>
            <a:ext uri="{FF2B5EF4-FFF2-40B4-BE49-F238E27FC236}">
              <a16:creationId xmlns:a16="http://schemas.microsoft.com/office/drawing/2014/main" id="{0620E43B-FA5B-4873-BCEA-77DBD55989AA}"/>
            </a:ext>
          </a:extLst>
        </xdr:cNvPr>
        <xdr:cNvSpPr txBox="1"/>
      </xdr:nvSpPr>
      <xdr:spPr>
        <a:xfrm>
          <a:off x="4848225" y="7786688"/>
          <a:ext cx="276225" cy="2400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FF0000"/>
              </a:solidFill>
              <a:latin typeface="Arial" panose="020B0604020202020204" pitchFamily="34" charset="0"/>
              <a:cs typeface="Arial" panose="020B0604020202020204" pitchFamily="34" charset="0"/>
            </a:rPr>
            <a:t>c</a:t>
          </a:r>
        </a:p>
      </xdr:txBody>
    </xdr:sp>
    <xdr:clientData/>
  </xdr:twoCellAnchor>
  <xdr:twoCellAnchor>
    <xdr:from>
      <xdr:col>14</xdr:col>
      <xdr:colOff>552451</xdr:colOff>
      <xdr:row>47</xdr:row>
      <xdr:rowOff>109536</xdr:rowOff>
    </xdr:from>
    <xdr:to>
      <xdr:col>14</xdr:col>
      <xdr:colOff>790576</xdr:colOff>
      <xdr:row>49</xdr:row>
      <xdr:rowOff>38099</xdr:rowOff>
    </xdr:to>
    <xdr:sp macro="" textlink="">
      <xdr:nvSpPr>
        <xdr:cNvPr id="33" name="TextBox 32">
          <a:extLst>
            <a:ext uri="{FF2B5EF4-FFF2-40B4-BE49-F238E27FC236}">
              <a16:creationId xmlns:a16="http://schemas.microsoft.com/office/drawing/2014/main" id="{B8428F89-DE90-4004-BF32-76EDEF100CC3}"/>
            </a:ext>
          </a:extLst>
        </xdr:cNvPr>
        <xdr:cNvSpPr txBox="1"/>
      </xdr:nvSpPr>
      <xdr:spPr>
        <a:xfrm>
          <a:off x="9620251" y="7824786"/>
          <a:ext cx="238125" cy="252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rgbClr val="FF0000"/>
              </a:solidFill>
              <a:latin typeface="Arial" panose="020B0604020202020204" pitchFamily="34" charset="0"/>
              <a:cs typeface="Arial" panose="020B0604020202020204" pitchFamily="34" charset="0"/>
            </a:rPr>
            <a:t>d</a:t>
          </a:r>
        </a:p>
      </xdr:txBody>
    </xdr:sp>
    <xdr:clientData/>
  </xdr:twoCellAnchor>
  <xdr:twoCellAnchor>
    <xdr:from>
      <xdr:col>6</xdr:col>
      <xdr:colOff>524827</xdr:colOff>
      <xdr:row>97</xdr:row>
      <xdr:rowOff>104775</xdr:rowOff>
    </xdr:from>
    <xdr:to>
      <xdr:col>7</xdr:col>
      <xdr:colOff>147637</xdr:colOff>
      <xdr:row>99</xdr:row>
      <xdr:rowOff>34290</xdr:rowOff>
    </xdr:to>
    <xdr:sp macro="" textlink="">
      <xdr:nvSpPr>
        <xdr:cNvPr id="39" name="TextBox 38">
          <a:extLst>
            <a:ext uri="{FF2B5EF4-FFF2-40B4-BE49-F238E27FC236}">
              <a16:creationId xmlns:a16="http://schemas.microsoft.com/office/drawing/2014/main" id="{8EA56D8A-C69B-4C25-A621-0883526A410A}"/>
            </a:ext>
          </a:extLst>
        </xdr:cNvPr>
        <xdr:cNvSpPr txBox="1"/>
      </xdr:nvSpPr>
      <xdr:spPr>
        <a:xfrm>
          <a:off x="4411027" y="15959138"/>
          <a:ext cx="270510" cy="2533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rgbClr val="FF0000"/>
              </a:solidFill>
              <a:latin typeface="Arial" panose="020B0604020202020204" pitchFamily="34" charset="0"/>
              <a:cs typeface="Arial" panose="020B0604020202020204" pitchFamily="34" charset="0"/>
            </a:rPr>
            <a:t>e</a:t>
          </a:r>
        </a:p>
      </xdr:txBody>
    </xdr:sp>
    <xdr:clientData/>
  </xdr:twoCellAnchor>
  <xdr:twoCellAnchor>
    <xdr:from>
      <xdr:col>13</xdr:col>
      <xdr:colOff>159067</xdr:colOff>
      <xdr:row>127</xdr:row>
      <xdr:rowOff>52388</xdr:rowOff>
    </xdr:from>
    <xdr:to>
      <xdr:col>14</xdr:col>
      <xdr:colOff>636270</xdr:colOff>
      <xdr:row>128</xdr:row>
      <xdr:rowOff>143828</xdr:rowOff>
    </xdr:to>
    <xdr:sp macro="" textlink="">
      <xdr:nvSpPr>
        <xdr:cNvPr id="42" name="Rectangle 41">
          <a:extLst>
            <a:ext uri="{FF2B5EF4-FFF2-40B4-BE49-F238E27FC236}">
              <a16:creationId xmlns:a16="http://schemas.microsoft.com/office/drawing/2014/main" id="{66AECFC8-F60F-4310-920C-A478A9F9AE44}"/>
            </a:ext>
          </a:extLst>
        </xdr:cNvPr>
        <xdr:cNvSpPr/>
      </xdr:nvSpPr>
      <xdr:spPr>
        <a:xfrm>
          <a:off x="8579167" y="20774026"/>
          <a:ext cx="1124903" cy="25336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519113</xdr:colOff>
      <xdr:row>97</xdr:row>
      <xdr:rowOff>142875</xdr:rowOff>
    </xdr:from>
    <xdr:to>
      <xdr:col>15</xdr:col>
      <xdr:colOff>105728</xdr:colOff>
      <xdr:row>99</xdr:row>
      <xdr:rowOff>59055</xdr:rowOff>
    </xdr:to>
    <xdr:sp macro="" textlink="">
      <xdr:nvSpPr>
        <xdr:cNvPr id="45" name="TextBox 44">
          <a:extLst>
            <a:ext uri="{FF2B5EF4-FFF2-40B4-BE49-F238E27FC236}">
              <a16:creationId xmlns:a16="http://schemas.microsoft.com/office/drawing/2014/main" id="{711B1E4B-0A2D-4669-9123-EF0350EF61C7}"/>
            </a:ext>
          </a:extLst>
        </xdr:cNvPr>
        <xdr:cNvSpPr txBox="1"/>
      </xdr:nvSpPr>
      <xdr:spPr>
        <a:xfrm>
          <a:off x="9586913" y="15997238"/>
          <a:ext cx="234315" cy="2400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rgbClr val="FF0000"/>
              </a:solidFill>
              <a:latin typeface="Arial" panose="020B0604020202020204" pitchFamily="34" charset="0"/>
              <a:cs typeface="Arial" panose="020B0604020202020204" pitchFamily="34" charset="0"/>
            </a:rPr>
            <a:t>f</a:t>
          </a:r>
        </a:p>
      </xdr:txBody>
    </xdr:sp>
    <xdr:clientData/>
  </xdr:twoCellAnchor>
  <xdr:twoCellAnchor>
    <xdr:from>
      <xdr:col>6</xdr:col>
      <xdr:colOff>466725</xdr:colOff>
      <xdr:row>114</xdr:row>
      <xdr:rowOff>142875</xdr:rowOff>
    </xdr:from>
    <xdr:to>
      <xdr:col>7</xdr:col>
      <xdr:colOff>95250</xdr:colOff>
      <xdr:row>116</xdr:row>
      <xdr:rowOff>142875</xdr:rowOff>
    </xdr:to>
    <xdr:sp macro="" textlink="">
      <xdr:nvSpPr>
        <xdr:cNvPr id="48" name="TextBox 47">
          <a:extLst>
            <a:ext uri="{FF2B5EF4-FFF2-40B4-BE49-F238E27FC236}">
              <a16:creationId xmlns:a16="http://schemas.microsoft.com/office/drawing/2014/main" id="{A4112DB7-155A-4B97-9D37-F4FF6ECD7B87}"/>
            </a:ext>
          </a:extLst>
        </xdr:cNvPr>
        <xdr:cNvSpPr txBox="1"/>
      </xdr:nvSpPr>
      <xdr:spPr>
        <a:xfrm>
          <a:off x="4352925" y="18759488"/>
          <a:ext cx="2762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rgbClr val="FF0000"/>
              </a:solidFill>
              <a:latin typeface="Arial" panose="020B0604020202020204" pitchFamily="34" charset="0"/>
              <a:cs typeface="Arial" panose="020B0604020202020204" pitchFamily="34" charset="0"/>
            </a:rPr>
            <a:t>g</a:t>
          </a:r>
        </a:p>
      </xdr:txBody>
    </xdr:sp>
    <xdr:clientData/>
  </xdr:twoCellAnchor>
  <xdr:twoCellAnchor>
    <xdr:from>
      <xdr:col>14</xdr:col>
      <xdr:colOff>561975</xdr:colOff>
      <xdr:row>115</xdr:row>
      <xdr:rowOff>61913</xdr:rowOff>
    </xdr:from>
    <xdr:to>
      <xdr:col>14</xdr:col>
      <xdr:colOff>805815</xdr:colOff>
      <xdr:row>116</xdr:row>
      <xdr:rowOff>143828</xdr:rowOff>
    </xdr:to>
    <xdr:sp macro="" textlink="">
      <xdr:nvSpPr>
        <xdr:cNvPr id="49" name="TextBox 48">
          <a:extLst>
            <a:ext uri="{FF2B5EF4-FFF2-40B4-BE49-F238E27FC236}">
              <a16:creationId xmlns:a16="http://schemas.microsoft.com/office/drawing/2014/main" id="{EC315266-6910-4495-96FD-DC8551CEBFC1}"/>
            </a:ext>
          </a:extLst>
        </xdr:cNvPr>
        <xdr:cNvSpPr txBox="1"/>
      </xdr:nvSpPr>
      <xdr:spPr>
        <a:xfrm>
          <a:off x="9629775" y="18840451"/>
          <a:ext cx="24384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rgbClr val="FF0000"/>
              </a:solidFill>
              <a:latin typeface="Arial" panose="020B0604020202020204" pitchFamily="34" charset="0"/>
              <a:cs typeface="Arial" panose="020B0604020202020204" pitchFamily="34" charset="0"/>
            </a:rPr>
            <a:t>h</a:t>
          </a:r>
        </a:p>
      </xdr:txBody>
    </xdr:sp>
    <xdr:clientData/>
  </xdr:twoCellAnchor>
  <xdr:twoCellAnchor>
    <xdr:from>
      <xdr:col>14</xdr:col>
      <xdr:colOff>600076</xdr:colOff>
      <xdr:row>127</xdr:row>
      <xdr:rowOff>23813</xdr:rowOff>
    </xdr:from>
    <xdr:to>
      <xdr:col>15</xdr:col>
      <xdr:colOff>29528</xdr:colOff>
      <xdr:row>128</xdr:row>
      <xdr:rowOff>105728</xdr:rowOff>
    </xdr:to>
    <xdr:sp macro="" textlink="">
      <xdr:nvSpPr>
        <xdr:cNvPr id="3" name="TextBox 2">
          <a:hlinkClick xmlns:r="http://schemas.openxmlformats.org/officeDocument/2006/relationships" r:id="rId3"/>
          <a:extLst>
            <a:ext uri="{FF2B5EF4-FFF2-40B4-BE49-F238E27FC236}">
              <a16:creationId xmlns:a16="http://schemas.microsoft.com/office/drawing/2014/main" id="{DC65839E-897F-40AE-8BBC-E17FC30D2D41}"/>
            </a:ext>
          </a:extLst>
        </xdr:cNvPr>
        <xdr:cNvSpPr txBox="1"/>
      </xdr:nvSpPr>
      <xdr:spPr>
        <a:xfrm>
          <a:off x="9667876" y="20745451"/>
          <a:ext cx="24384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u="sng">
              <a:solidFill>
                <a:srgbClr val="FF0000"/>
              </a:solidFill>
              <a:latin typeface="Arial" panose="020B0604020202020204" pitchFamily="34" charset="0"/>
              <a:cs typeface="Arial" panose="020B0604020202020204" pitchFamily="34" charset="0"/>
            </a:rPr>
            <a:t>k</a:t>
          </a:r>
        </a:p>
      </xdr:txBody>
    </xdr:sp>
    <xdr:clientData/>
  </xdr:twoCellAnchor>
  <xdr:twoCellAnchor>
    <xdr:from>
      <xdr:col>14</xdr:col>
      <xdr:colOff>519113</xdr:colOff>
      <xdr:row>74</xdr:row>
      <xdr:rowOff>33338</xdr:rowOff>
    </xdr:from>
    <xdr:to>
      <xdr:col>20</xdr:col>
      <xdr:colOff>23812</xdr:colOff>
      <xdr:row>127</xdr:row>
      <xdr:rowOff>133350</xdr:rowOff>
    </xdr:to>
    <xdr:cxnSp macro="">
      <xdr:nvCxnSpPr>
        <xdr:cNvPr id="5" name="Straight Arrow Connector 4">
          <a:extLst>
            <a:ext uri="{FF2B5EF4-FFF2-40B4-BE49-F238E27FC236}">
              <a16:creationId xmlns:a16="http://schemas.microsoft.com/office/drawing/2014/main" id="{274F664B-1811-F9EB-1705-1FEFD3DE3556}"/>
            </a:ext>
          </a:extLst>
        </xdr:cNvPr>
        <xdr:cNvCxnSpPr/>
      </xdr:nvCxnSpPr>
      <xdr:spPr>
        <a:xfrm flipV="1">
          <a:off x="9586913" y="12158663"/>
          <a:ext cx="3243262" cy="86963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23813</xdr:colOff>
      <xdr:row>72</xdr:row>
      <xdr:rowOff>128587</xdr:rowOff>
    </xdr:from>
    <xdr:to>
      <xdr:col>20</xdr:col>
      <xdr:colOff>267653</xdr:colOff>
      <xdr:row>74</xdr:row>
      <xdr:rowOff>39052</xdr:rowOff>
    </xdr:to>
    <xdr:sp macro="" textlink="">
      <xdr:nvSpPr>
        <xdr:cNvPr id="9" name="TextBox 8">
          <a:extLst>
            <a:ext uri="{FF2B5EF4-FFF2-40B4-BE49-F238E27FC236}">
              <a16:creationId xmlns:a16="http://schemas.microsoft.com/office/drawing/2014/main" id="{F1D8185F-9BB1-40C6-A7EA-B89D0719AA8C}"/>
            </a:ext>
          </a:extLst>
        </xdr:cNvPr>
        <xdr:cNvSpPr txBox="1"/>
      </xdr:nvSpPr>
      <xdr:spPr>
        <a:xfrm>
          <a:off x="12830176" y="11920537"/>
          <a:ext cx="24384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none">
              <a:solidFill>
                <a:srgbClr val="FF0000"/>
              </a:solidFill>
              <a:latin typeface="Arial" panose="020B0604020202020204" pitchFamily="34" charset="0"/>
              <a:cs typeface="Arial" panose="020B0604020202020204" pitchFamily="34" charset="0"/>
            </a:rPr>
            <a:t>k</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2</xdr:row>
      <xdr:rowOff>71439</xdr:rowOff>
    </xdr:from>
    <xdr:to>
      <xdr:col>12</xdr:col>
      <xdr:colOff>547688</xdr:colOff>
      <xdr:row>49</xdr:row>
      <xdr:rowOff>155784</xdr:rowOff>
    </xdr:to>
    <xdr:pic>
      <xdr:nvPicPr>
        <xdr:cNvPr id="3" name="Picture 2">
          <a:extLst>
            <a:ext uri="{FF2B5EF4-FFF2-40B4-BE49-F238E27FC236}">
              <a16:creationId xmlns:a16="http://schemas.microsoft.com/office/drawing/2014/main" id="{DE84BBCD-133E-17A4-66B8-05E9E09BF2C1}"/>
            </a:ext>
          </a:extLst>
        </xdr:cNvPr>
        <xdr:cNvPicPr>
          <a:picLocks noChangeAspect="1"/>
        </xdr:cNvPicPr>
      </xdr:nvPicPr>
      <xdr:blipFill>
        <a:blip xmlns:r="http://schemas.openxmlformats.org/officeDocument/2006/relationships" r:embed="rId1">
          <a:grayscl/>
        </a:blip>
        <a:stretch>
          <a:fillRect/>
        </a:stretch>
      </xdr:blipFill>
      <xdr:spPr>
        <a:xfrm>
          <a:off x="180975" y="409577"/>
          <a:ext cx="10348913" cy="7918657"/>
        </a:xfrm>
        <a:prstGeom prst="rect">
          <a:avLst/>
        </a:prstGeom>
        <a:ln>
          <a:solidFill>
            <a:schemeClr val="bg1">
              <a:lumMod val="65000"/>
            </a:schemeClr>
          </a:solidFill>
        </a:ln>
      </xdr:spPr>
    </xdr:pic>
    <xdr:clientData/>
  </xdr:twoCellAnchor>
  <xdr:twoCellAnchor>
    <xdr:from>
      <xdr:col>8</xdr:col>
      <xdr:colOff>247650</xdr:colOff>
      <xdr:row>13</xdr:row>
      <xdr:rowOff>12700</xdr:rowOff>
    </xdr:from>
    <xdr:to>
      <xdr:col>8</xdr:col>
      <xdr:colOff>481965</xdr:colOff>
      <xdr:row>14</xdr:row>
      <xdr:rowOff>60960</xdr:rowOff>
    </xdr:to>
    <xdr:sp macro="" textlink="">
      <xdr:nvSpPr>
        <xdr:cNvPr id="7" name="TextBox 6">
          <a:extLst>
            <a:ext uri="{FF2B5EF4-FFF2-40B4-BE49-F238E27FC236}">
              <a16:creationId xmlns:a16="http://schemas.microsoft.com/office/drawing/2014/main" id="{69EDE3B8-28E9-4852-BB9C-4A9BB6F69216}"/>
            </a:ext>
          </a:extLst>
        </xdr:cNvPr>
        <xdr:cNvSpPr txBox="1"/>
      </xdr:nvSpPr>
      <xdr:spPr>
        <a:xfrm>
          <a:off x="7553325" y="1955800"/>
          <a:ext cx="234315" cy="210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rgbClr val="FF0000"/>
              </a:solidFill>
            </a:rPr>
            <a:t>a</a:t>
          </a:r>
        </a:p>
      </xdr:txBody>
    </xdr:sp>
    <xdr:clientData/>
  </xdr:twoCellAnchor>
  <xdr:twoCellAnchor>
    <xdr:from>
      <xdr:col>8</xdr:col>
      <xdr:colOff>223837</xdr:colOff>
      <xdr:row>15</xdr:row>
      <xdr:rowOff>32068</xdr:rowOff>
    </xdr:from>
    <xdr:to>
      <xdr:col>8</xdr:col>
      <xdr:colOff>476250</xdr:colOff>
      <xdr:row>16</xdr:row>
      <xdr:rowOff>78423</xdr:rowOff>
    </xdr:to>
    <xdr:sp macro="" textlink="">
      <xdr:nvSpPr>
        <xdr:cNvPr id="8" name="TextBox 7">
          <a:extLst>
            <a:ext uri="{FF2B5EF4-FFF2-40B4-BE49-F238E27FC236}">
              <a16:creationId xmlns:a16="http://schemas.microsoft.com/office/drawing/2014/main" id="{359241F6-05E2-4981-90DC-3F4F0A0DBC65}"/>
            </a:ext>
          </a:extLst>
        </xdr:cNvPr>
        <xdr:cNvSpPr txBox="1"/>
      </xdr:nvSpPr>
      <xdr:spPr>
        <a:xfrm>
          <a:off x="8048625" y="2537143"/>
          <a:ext cx="252413" cy="2130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rgbClr val="FF0000"/>
              </a:solidFill>
            </a:rPr>
            <a:t>b</a:t>
          </a:r>
        </a:p>
      </xdr:txBody>
    </xdr:sp>
    <xdr:clientData/>
  </xdr:twoCellAnchor>
  <xdr:twoCellAnchor>
    <xdr:from>
      <xdr:col>8</xdr:col>
      <xdr:colOff>209550</xdr:colOff>
      <xdr:row>29</xdr:row>
      <xdr:rowOff>85725</xdr:rowOff>
    </xdr:from>
    <xdr:to>
      <xdr:col>8</xdr:col>
      <xdr:colOff>447675</xdr:colOff>
      <xdr:row>30</xdr:row>
      <xdr:rowOff>141605</xdr:rowOff>
    </xdr:to>
    <xdr:sp macro="" textlink="">
      <xdr:nvSpPr>
        <xdr:cNvPr id="9" name="TextBox 8">
          <a:extLst>
            <a:ext uri="{FF2B5EF4-FFF2-40B4-BE49-F238E27FC236}">
              <a16:creationId xmlns:a16="http://schemas.microsoft.com/office/drawing/2014/main" id="{63854F63-8C0E-4F95-98AA-051886863350}"/>
            </a:ext>
          </a:extLst>
        </xdr:cNvPr>
        <xdr:cNvSpPr txBox="1"/>
      </xdr:nvSpPr>
      <xdr:spPr>
        <a:xfrm>
          <a:off x="7515225" y="4619625"/>
          <a:ext cx="238125" cy="217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rgbClr val="FF0000"/>
              </a:solidFill>
            </a:rPr>
            <a:t>c</a:t>
          </a:r>
        </a:p>
      </xdr:txBody>
    </xdr:sp>
    <xdr:clientData/>
  </xdr:twoCellAnchor>
  <xdr:twoCellAnchor>
    <xdr:from>
      <xdr:col>0</xdr:col>
      <xdr:colOff>285750</xdr:colOff>
      <xdr:row>13</xdr:row>
      <xdr:rowOff>38100</xdr:rowOff>
    </xdr:from>
    <xdr:to>
      <xdr:col>10</xdr:col>
      <xdr:colOff>304800</xdr:colOff>
      <xdr:row>17</xdr:row>
      <xdr:rowOff>19050</xdr:rowOff>
    </xdr:to>
    <xdr:sp macro="" textlink="">
      <xdr:nvSpPr>
        <xdr:cNvPr id="4" name="Rectangle 3">
          <a:extLst>
            <a:ext uri="{FF2B5EF4-FFF2-40B4-BE49-F238E27FC236}">
              <a16:creationId xmlns:a16="http://schemas.microsoft.com/office/drawing/2014/main" id="{F6E4483B-543B-F32C-4CFA-96FD68D1A67D}"/>
            </a:ext>
          </a:extLst>
        </xdr:cNvPr>
        <xdr:cNvSpPr/>
      </xdr:nvSpPr>
      <xdr:spPr>
        <a:xfrm>
          <a:off x="285750" y="2152650"/>
          <a:ext cx="8334375" cy="62865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400051</xdr:colOff>
      <xdr:row>29</xdr:row>
      <xdr:rowOff>9525</xdr:rowOff>
    </xdr:from>
    <xdr:to>
      <xdr:col>8</xdr:col>
      <xdr:colOff>695326</xdr:colOff>
      <xdr:row>31</xdr:row>
      <xdr:rowOff>38100</xdr:rowOff>
    </xdr:to>
    <xdr:sp macro="" textlink="">
      <xdr:nvSpPr>
        <xdr:cNvPr id="5" name="Rectangle 4">
          <a:extLst>
            <a:ext uri="{FF2B5EF4-FFF2-40B4-BE49-F238E27FC236}">
              <a16:creationId xmlns:a16="http://schemas.microsoft.com/office/drawing/2014/main" id="{C7B1B88E-6BB3-4E87-A9D0-EE99D1797A67}"/>
            </a:ext>
          </a:extLst>
        </xdr:cNvPr>
        <xdr:cNvSpPr/>
      </xdr:nvSpPr>
      <xdr:spPr>
        <a:xfrm>
          <a:off x="400051" y="4714875"/>
          <a:ext cx="7600950" cy="35242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142875</xdr:colOff>
      <xdr:row>19</xdr:row>
      <xdr:rowOff>28575</xdr:rowOff>
    </xdr:from>
    <xdr:to>
      <xdr:col>10</xdr:col>
      <xdr:colOff>142875</xdr:colOff>
      <xdr:row>49</xdr:row>
      <xdr:rowOff>85725</xdr:rowOff>
    </xdr:to>
    <xdr:sp macro="" textlink="">
      <xdr:nvSpPr>
        <xdr:cNvPr id="2" name="Line 1">
          <a:extLst>
            <a:ext uri="{FF2B5EF4-FFF2-40B4-BE49-F238E27FC236}">
              <a16:creationId xmlns:a16="http://schemas.microsoft.com/office/drawing/2014/main" id="{00000000-0008-0000-0500-000002000000}"/>
            </a:ext>
          </a:extLst>
        </xdr:cNvPr>
        <xdr:cNvSpPr>
          <a:spLocks noChangeShapeType="1"/>
        </xdr:cNvSpPr>
      </xdr:nvSpPr>
      <xdr:spPr bwMode="auto">
        <a:xfrm flipV="1">
          <a:off x="8458200" y="3057525"/>
          <a:ext cx="0" cy="4819650"/>
        </a:xfrm>
        <a:prstGeom prst="line">
          <a:avLst/>
        </a:prstGeom>
        <a:noFill/>
        <a:ln w="12700">
          <a:solidFill>
            <a:srgbClr val="FF0000"/>
          </a:solidFill>
          <a:round/>
          <a:headEnd/>
          <a:tailEnd type="triangle" w="med" len="med"/>
        </a:ln>
      </xdr:spPr>
    </xdr:sp>
    <xdr:clientData/>
  </xdr:twoCellAnchor>
  <xdr:twoCellAnchor>
    <xdr:from>
      <xdr:col>9</xdr:col>
      <xdr:colOff>9525</xdr:colOff>
      <xdr:row>49</xdr:row>
      <xdr:rowOff>76200</xdr:rowOff>
    </xdr:from>
    <xdr:to>
      <xdr:col>10</xdr:col>
      <xdr:colOff>142875</xdr:colOff>
      <xdr:row>49</xdr:row>
      <xdr:rowOff>76200</xdr:rowOff>
    </xdr:to>
    <xdr:sp macro="" textlink="">
      <xdr:nvSpPr>
        <xdr:cNvPr id="3" name="Line 2">
          <a:extLst>
            <a:ext uri="{FF2B5EF4-FFF2-40B4-BE49-F238E27FC236}">
              <a16:creationId xmlns:a16="http://schemas.microsoft.com/office/drawing/2014/main" id="{00000000-0008-0000-0500-000003000000}"/>
            </a:ext>
          </a:extLst>
        </xdr:cNvPr>
        <xdr:cNvSpPr>
          <a:spLocks noChangeShapeType="1"/>
        </xdr:cNvSpPr>
      </xdr:nvSpPr>
      <xdr:spPr bwMode="auto">
        <a:xfrm flipH="1">
          <a:off x="8143875" y="7867650"/>
          <a:ext cx="314325" cy="0"/>
        </a:xfrm>
        <a:prstGeom prst="line">
          <a:avLst/>
        </a:prstGeom>
        <a:noFill/>
        <a:ln w="12700">
          <a:solidFill>
            <a:srgbClr val="FF0000"/>
          </a:solidFill>
          <a:round/>
          <a:headEnd/>
          <a:tailEnd/>
        </a:ln>
      </xdr:spPr>
    </xdr:sp>
    <xdr:clientData/>
  </xdr:twoCellAnchor>
  <xdr:twoCellAnchor>
    <xdr:from>
      <xdr:col>3</xdr:col>
      <xdr:colOff>123825</xdr:colOff>
      <xdr:row>66</xdr:row>
      <xdr:rowOff>85725</xdr:rowOff>
    </xdr:from>
    <xdr:to>
      <xdr:col>8</xdr:col>
      <xdr:colOff>438150</xdr:colOff>
      <xdr:row>66</xdr:row>
      <xdr:rowOff>85725</xdr:rowOff>
    </xdr:to>
    <xdr:sp macro="" textlink="">
      <xdr:nvSpPr>
        <xdr:cNvPr id="4" name="Line 3">
          <a:extLst>
            <a:ext uri="{FF2B5EF4-FFF2-40B4-BE49-F238E27FC236}">
              <a16:creationId xmlns:a16="http://schemas.microsoft.com/office/drawing/2014/main" id="{00000000-0008-0000-0500-000004000000}"/>
            </a:ext>
          </a:extLst>
        </xdr:cNvPr>
        <xdr:cNvSpPr>
          <a:spLocks noChangeShapeType="1"/>
        </xdr:cNvSpPr>
      </xdr:nvSpPr>
      <xdr:spPr bwMode="auto">
        <a:xfrm>
          <a:off x="4819650" y="10563225"/>
          <a:ext cx="2914650" cy="0"/>
        </a:xfrm>
        <a:prstGeom prst="line">
          <a:avLst/>
        </a:prstGeom>
        <a:noFill/>
        <a:ln w="12700">
          <a:solidFill>
            <a:srgbClr val="FF0000"/>
          </a:solidFill>
          <a:round/>
          <a:headEnd/>
          <a:tailEnd/>
        </a:ln>
      </xdr:spPr>
    </xdr:sp>
    <xdr:clientData/>
  </xdr:twoCellAnchor>
  <xdr:twoCellAnchor>
    <xdr:from>
      <xdr:col>8</xdr:col>
      <xdr:colOff>428625</xdr:colOff>
      <xdr:row>50</xdr:row>
      <xdr:rowOff>85725</xdr:rowOff>
    </xdr:from>
    <xdr:to>
      <xdr:col>8</xdr:col>
      <xdr:colOff>438150</xdr:colOff>
      <xdr:row>66</xdr:row>
      <xdr:rowOff>85725</xdr:rowOff>
    </xdr:to>
    <xdr:sp macro="" textlink="">
      <xdr:nvSpPr>
        <xdr:cNvPr id="5" name="Line 4">
          <a:extLst>
            <a:ext uri="{FF2B5EF4-FFF2-40B4-BE49-F238E27FC236}">
              <a16:creationId xmlns:a16="http://schemas.microsoft.com/office/drawing/2014/main" id="{00000000-0008-0000-0500-000005000000}"/>
            </a:ext>
          </a:extLst>
        </xdr:cNvPr>
        <xdr:cNvSpPr>
          <a:spLocks noChangeShapeType="1"/>
        </xdr:cNvSpPr>
      </xdr:nvSpPr>
      <xdr:spPr bwMode="auto">
        <a:xfrm flipH="1" flipV="1">
          <a:off x="7724775" y="8029575"/>
          <a:ext cx="9525" cy="2533650"/>
        </a:xfrm>
        <a:prstGeom prst="line">
          <a:avLst/>
        </a:prstGeom>
        <a:noFill/>
        <a:ln w="12700">
          <a:solidFill>
            <a:srgbClr val="FF0000"/>
          </a:solidFill>
          <a:round/>
          <a:headEnd/>
          <a:tailEnd type="triangle" w="med" len="med"/>
        </a:ln>
      </xdr:spPr>
    </xdr:sp>
    <xdr:clientData/>
  </xdr:twoCellAnchor>
  <xdr:twoCellAnchor>
    <xdr:from>
      <xdr:col>6</xdr:col>
      <xdr:colOff>513557</xdr:colOff>
      <xdr:row>28</xdr:row>
      <xdr:rowOff>10319</xdr:rowOff>
    </xdr:from>
    <xdr:to>
      <xdr:col>6</xdr:col>
      <xdr:colOff>515145</xdr:colOff>
      <xdr:row>29</xdr:row>
      <xdr:rowOff>153194</xdr:rowOff>
    </xdr:to>
    <xdr:cxnSp macro="">
      <xdr:nvCxnSpPr>
        <xdr:cNvPr id="6" name="Straight Arrow Connector 5">
          <a:extLst>
            <a:ext uri="{FF2B5EF4-FFF2-40B4-BE49-F238E27FC236}">
              <a16:creationId xmlns:a16="http://schemas.microsoft.com/office/drawing/2014/main" id="{00000000-0008-0000-0500-000006000000}"/>
            </a:ext>
          </a:extLst>
        </xdr:cNvPr>
        <xdr:cNvCxnSpPr/>
      </xdr:nvCxnSpPr>
      <xdr:spPr>
        <a:xfrm rot="5400000" flipH="1" flipV="1">
          <a:off x="6443663" y="4576763"/>
          <a:ext cx="257175" cy="1588"/>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427832</xdr:colOff>
      <xdr:row>28</xdr:row>
      <xdr:rowOff>10319</xdr:rowOff>
    </xdr:from>
    <xdr:to>
      <xdr:col>12</xdr:col>
      <xdr:colOff>429420</xdr:colOff>
      <xdr:row>29</xdr:row>
      <xdr:rowOff>153194</xdr:rowOff>
    </xdr:to>
    <xdr:cxnSp macro="">
      <xdr:nvCxnSpPr>
        <xdr:cNvPr id="7" name="Straight Arrow Connector 6">
          <a:extLst>
            <a:ext uri="{FF2B5EF4-FFF2-40B4-BE49-F238E27FC236}">
              <a16:creationId xmlns:a16="http://schemas.microsoft.com/office/drawing/2014/main" id="{00000000-0008-0000-0500-000007000000}"/>
            </a:ext>
          </a:extLst>
        </xdr:cNvPr>
        <xdr:cNvCxnSpPr/>
      </xdr:nvCxnSpPr>
      <xdr:spPr>
        <a:xfrm rot="5400000" flipH="1" flipV="1">
          <a:off x="9615488" y="4576763"/>
          <a:ext cx="257175" cy="1588"/>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514350</xdr:colOff>
      <xdr:row>30</xdr:row>
      <xdr:rowOff>0</xdr:rowOff>
    </xdr:from>
    <xdr:to>
      <xdr:col>12</xdr:col>
      <xdr:colOff>428625</xdr:colOff>
      <xdr:row>30</xdr:row>
      <xdr:rowOff>0</xdr:rowOff>
    </xdr:to>
    <xdr:cxnSp macro="">
      <xdr:nvCxnSpPr>
        <xdr:cNvPr id="8" name="Straight Connector 7">
          <a:extLst>
            <a:ext uri="{FF2B5EF4-FFF2-40B4-BE49-F238E27FC236}">
              <a16:creationId xmlns:a16="http://schemas.microsoft.com/office/drawing/2014/main" id="{00000000-0008-0000-0500-000008000000}"/>
            </a:ext>
          </a:extLst>
        </xdr:cNvPr>
        <xdr:cNvCxnSpPr/>
      </xdr:nvCxnSpPr>
      <xdr:spPr>
        <a:xfrm>
          <a:off x="6572250" y="4714875"/>
          <a:ext cx="3171825"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114300</xdr:colOff>
      <xdr:row>90</xdr:row>
      <xdr:rowOff>57150</xdr:rowOff>
    </xdr:from>
    <xdr:to>
      <xdr:col>6</xdr:col>
      <xdr:colOff>266700</xdr:colOff>
      <xdr:row>92</xdr:row>
      <xdr:rowOff>28575</xdr:rowOff>
    </xdr:to>
    <xdr:sp macro="" textlink="">
      <xdr:nvSpPr>
        <xdr:cNvPr id="10" name="TextBox 9">
          <a:extLst>
            <a:ext uri="{FF2B5EF4-FFF2-40B4-BE49-F238E27FC236}">
              <a16:creationId xmlns:a16="http://schemas.microsoft.com/office/drawing/2014/main" id="{45F1A9A6-1D93-4090-A3DA-D343B8948D12}"/>
            </a:ext>
          </a:extLst>
        </xdr:cNvPr>
        <xdr:cNvSpPr txBox="1"/>
      </xdr:nvSpPr>
      <xdr:spPr>
        <a:xfrm>
          <a:off x="114300" y="14392275"/>
          <a:ext cx="6210300"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Copied from</a:t>
          </a:r>
          <a:r>
            <a:rPr lang="en-US" sz="1100" baseline="0">
              <a:solidFill>
                <a:srgbClr val="FF0000"/>
              </a:solidFill>
            </a:rPr>
            <a:t> </a:t>
          </a:r>
          <a:r>
            <a:rPr lang="en-US" sz="1100">
              <a:solidFill>
                <a:srgbClr val="FF0000"/>
              </a:solidFill>
              <a:effectLst/>
              <a:latin typeface="+mn-lt"/>
              <a:ea typeface="+mn-ea"/>
              <a:cs typeface="+mn-cs"/>
            </a:rPr>
            <a:t>G:\Corpacct\FERC\2021\Q2\UNSE\Rate Case\2021\01 Pages 354-355 UNSE 2021 0630.xls</a:t>
          </a:r>
          <a:endParaRPr lang="en-US"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55245</xdr:colOff>
      <xdr:row>0</xdr:row>
      <xdr:rowOff>59055</xdr:rowOff>
    </xdr:from>
    <xdr:to>
      <xdr:col>7</xdr:col>
      <xdr:colOff>933450</xdr:colOff>
      <xdr:row>45</xdr:row>
      <xdr:rowOff>132686</xdr:rowOff>
    </xdr:to>
    <xdr:pic>
      <xdr:nvPicPr>
        <xdr:cNvPr id="2" name="Picture 1">
          <a:extLst>
            <a:ext uri="{FF2B5EF4-FFF2-40B4-BE49-F238E27FC236}">
              <a16:creationId xmlns:a16="http://schemas.microsoft.com/office/drawing/2014/main" id="{2ACBC9C0-DE60-FA63-C030-D685A06EA23B}"/>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0"/>
                  </a14:imgEffect>
                </a14:imgLayer>
              </a14:imgProps>
            </a:ext>
          </a:extLst>
        </a:blip>
        <a:stretch>
          <a:fillRect/>
        </a:stretch>
      </xdr:blipFill>
      <xdr:spPr>
        <a:xfrm>
          <a:off x="55245" y="59055"/>
          <a:ext cx="11456670" cy="8221316"/>
        </a:xfrm>
        <a:prstGeom prst="rect">
          <a:avLst/>
        </a:prstGeom>
      </xdr:spPr>
    </xdr:pic>
    <xdr:clientData/>
  </xdr:twoCellAnchor>
  <xdr:twoCellAnchor>
    <xdr:from>
      <xdr:col>0</xdr:col>
      <xdr:colOff>3036570</xdr:colOff>
      <xdr:row>1</xdr:row>
      <xdr:rowOff>129539</xdr:rowOff>
    </xdr:from>
    <xdr:to>
      <xdr:col>1</xdr:col>
      <xdr:colOff>533400</xdr:colOff>
      <xdr:row>3</xdr:row>
      <xdr:rowOff>66674</xdr:rowOff>
    </xdr:to>
    <xdr:sp macro="" textlink="">
      <xdr:nvSpPr>
        <xdr:cNvPr id="3" name="TextBox 2">
          <a:extLst>
            <a:ext uri="{FF2B5EF4-FFF2-40B4-BE49-F238E27FC236}">
              <a16:creationId xmlns:a16="http://schemas.microsoft.com/office/drawing/2014/main" id="{E7987906-5894-A71B-A266-0BD43A8EC2E2}"/>
            </a:ext>
          </a:extLst>
        </xdr:cNvPr>
        <xdr:cNvSpPr txBox="1"/>
      </xdr:nvSpPr>
      <xdr:spPr>
        <a:xfrm>
          <a:off x="3036570" y="4730114"/>
          <a:ext cx="2697480" cy="29908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Source: Payroll Proforma Adjustment WP 9</a:t>
          </a:r>
        </a:p>
      </xdr:txBody>
    </xdr:sp>
    <xdr:clientData/>
  </xdr:twoCellAnchor>
  <xdr:twoCellAnchor>
    <xdr:from>
      <xdr:col>1</xdr:col>
      <xdr:colOff>116206</xdr:colOff>
      <xdr:row>22</xdr:row>
      <xdr:rowOff>57150</xdr:rowOff>
    </xdr:from>
    <xdr:to>
      <xdr:col>1</xdr:col>
      <xdr:colOff>421006</xdr:colOff>
      <xdr:row>23</xdr:row>
      <xdr:rowOff>179070</xdr:rowOff>
    </xdr:to>
    <xdr:sp macro="" textlink="">
      <xdr:nvSpPr>
        <xdr:cNvPr id="4" name="TextBox 3">
          <a:extLst>
            <a:ext uri="{FF2B5EF4-FFF2-40B4-BE49-F238E27FC236}">
              <a16:creationId xmlns:a16="http://schemas.microsoft.com/office/drawing/2014/main" id="{840482A3-5BD1-4EDF-9B96-380D6E5E3713}"/>
            </a:ext>
          </a:extLst>
        </xdr:cNvPr>
        <xdr:cNvSpPr txBox="1"/>
      </xdr:nvSpPr>
      <xdr:spPr>
        <a:xfrm>
          <a:off x="5316856" y="4038600"/>
          <a:ext cx="304800" cy="302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a</a:t>
          </a:r>
        </a:p>
      </xdr:txBody>
    </xdr:sp>
    <xdr:clientData/>
  </xdr:twoCellAnchor>
  <xdr:twoCellAnchor>
    <xdr:from>
      <xdr:col>5</xdr:col>
      <xdr:colOff>217170</xdr:colOff>
      <xdr:row>22</xdr:row>
      <xdr:rowOff>40005</xdr:rowOff>
    </xdr:from>
    <xdr:to>
      <xdr:col>5</xdr:col>
      <xdr:colOff>521970</xdr:colOff>
      <xdr:row>23</xdr:row>
      <xdr:rowOff>158115</xdr:rowOff>
    </xdr:to>
    <xdr:sp macro="" textlink="">
      <xdr:nvSpPr>
        <xdr:cNvPr id="5" name="TextBox 4">
          <a:extLst>
            <a:ext uri="{FF2B5EF4-FFF2-40B4-BE49-F238E27FC236}">
              <a16:creationId xmlns:a16="http://schemas.microsoft.com/office/drawing/2014/main" id="{DCC10A25-7E01-4E0D-8A83-AA1743A9DC13}"/>
            </a:ext>
          </a:extLst>
        </xdr:cNvPr>
        <xdr:cNvSpPr txBox="1"/>
      </xdr:nvSpPr>
      <xdr:spPr>
        <a:xfrm>
          <a:off x="8837295" y="4021455"/>
          <a:ext cx="304800" cy="299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b</a:t>
          </a:r>
        </a:p>
      </xdr:txBody>
    </xdr:sp>
    <xdr:clientData/>
  </xdr:twoCellAnchor>
  <xdr:twoCellAnchor>
    <xdr:from>
      <xdr:col>0</xdr:col>
      <xdr:colOff>129539</xdr:colOff>
      <xdr:row>44</xdr:row>
      <xdr:rowOff>38100</xdr:rowOff>
    </xdr:from>
    <xdr:to>
      <xdr:col>4</xdr:col>
      <xdr:colOff>104774</xdr:colOff>
      <xdr:row>45</xdr:row>
      <xdr:rowOff>161925</xdr:rowOff>
    </xdr:to>
    <xdr:sp macro="" textlink="">
      <xdr:nvSpPr>
        <xdr:cNvPr id="6" name="TextBox 5">
          <a:extLst>
            <a:ext uri="{FF2B5EF4-FFF2-40B4-BE49-F238E27FC236}">
              <a16:creationId xmlns:a16="http://schemas.microsoft.com/office/drawing/2014/main" id="{571B7EE1-0163-43A6-B5C3-10CD9F8D5987}"/>
            </a:ext>
          </a:extLst>
        </xdr:cNvPr>
        <xdr:cNvSpPr txBox="1"/>
      </xdr:nvSpPr>
      <xdr:spPr>
        <a:xfrm>
          <a:off x="129539" y="8001000"/>
          <a:ext cx="8395335" cy="304800"/>
        </a:xfrm>
        <a:prstGeom prst="rect">
          <a:avLst/>
        </a:prstGeom>
        <a:no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142875</xdr:colOff>
      <xdr:row>0</xdr:row>
      <xdr:rowOff>114300</xdr:rowOff>
    </xdr:from>
    <xdr:to>
      <xdr:col>11</xdr:col>
      <xdr:colOff>568325</xdr:colOff>
      <xdr:row>9</xdr:row>
      <xdr:rowOff>47625</xdr:rowOff>
    </xdr:to>
    <xdr:sp macro="" textlink="">
      <xdr:nvSpPr>
        <xdr:cNvPr id="2" name="TextBox 1">
          <a:extLst>
            <a:ext uri="{FF2B5EF4-FFF2-40B4-BE49-F238E27FC236}">
              <a16:creationId xmlns:a16="http://schemas.microsoft.com/office/drawing/2014/main" id="{FEEC5A71-0567-448A-85C4-268AB4643165}"/>
            </a:ext>
          </a:extLst>
        </xdr:cNvPr>
        <xdr:cNvSpPr txBox="1"/>
      </xdr:nvSpPr>
      <xdr:spPr>
        <a:xfrm>
          <a:off x="5638800" y="114300"/>
          <a:ext cx="2282825" cy="1771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OneStream&gt;Cube Views&gt;UNS</a:t>
          </a:r>
          <a:r>
            <a:rPr lang="en-US" sz="1100" baseline="0">
              <a:solidFill>
                <a:srgbClr val="FF0000"/>
              </a:solidFill>
            </a:rPr>
            <a:t> Payroll Reports&gt;UNSG Payroll Function by FERC</a:t>
          </a:r>
        </a:p>
        <a:p>
          <a:endParaRPr lang="en-US" sz="1100" baseline="0">
            <a:solidFill>
              <a:srgbClr val="FF0000"/>
            </a:solidFill>
          </a:endParaRPr>
        </a:p>
        <a:p>
          <a:r>
            <a:rPr lang="en-US" sz="1100" u="sng" baseline="0">
              <a:solidFill>
                <a:srgbClr val="FF0000"/>
              </a:solidFill>
            </a:rPr>
            <a:t>Parameters: </a:t>
          </a:r>
        </a:p>
        <a:p>
          <a:r>
            <a:rPr lang="en-US" sz="1100" baseline="0">
              <a:solidFill>
                <a:srgbClr val="FF0000"/>
              </a:solidFill>
            </a:rPr>
            <a:t>Expenditure Type Parent: ET_REG_OT_PR - Total Regular and Overtime Payroll</a:t>
          </a:r>
        </a:p>
        <a:p>
          <a:r>
            <a:rPr lang="en-US" sz="1100" baseline="0">
              <a:solidFill>
                <a:srgbClr val="FF0000"/>
              </a:solidFill>
            </a:rPr>
            <a:t>Time Period: 2026M6</a:t>
          </a:r>
          <a:endParaRPr lang="en-US" sz="1100">
            <a:solidFill>
              <a:srgbClr val="FF0000"/>
            </a:solidFill>
          </a:endParaRPr>
        </a:p>
      </xdr:txBody>
    </xdr:sp>
    <xdr:clientData/>
  </xdr:twoCellAnchor>
  <xdr:twoCellAnchor>
    <xdr:from>
      <xdr:col>5</xdr:col>
      <xdr:colOff>942974</xdr:colOff>
      <xdr:row>49</xdr:row>
      <xdr:rowOff>139065</xdr:rowOff>
    </xdr:from>
    <xdr:to>
      <xdr:col>7</xdr:col>
      <xdr:colOff>192404</xdr:colOff>
      <xdr:row>50</xdr:row>
      <xdr:rowOff>179070</xdr:rowOff>
    </xdr:to>
    <xdr:sp macro="" textlink="">
      <xdr:nvSpPr>
        <xdr:cNvPr id="7" name="TextBox 6">
          <a:hlinkClick xmlns:r="http://schemas.openxmlformats.org/officeDocument/2006/relationships" r:id="rId1"/>
          <a:extLst>
            <a:ext uri="{FF2B5EF4-FFF2-40B4-BE49-F238E27FC236}">
              <a16:creationId xmlns:a16="http://schemas.microsoft.com/office/drawing/2014/main" id="{A7D86B93-EDA9-4A9C-B86D-0389AAA59535}"/>
            </a:ext>
          </a:extLst>
        </xdr:cNvPr>
        <xdr:cNvSpPr txBox="1"/>
      </xdr:nvSpPr>
      <xdr:spPr>
        <a:xfrm>
          <a:off x="5238749" y="9683115"/>
          <a:ext cx="211455" cy="230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a</a:t>
          </a:r>
        </a:p>
      </xdr:txBody>
    </xdr:sp>
    <xdr:clientData/>
  </xdr:twoCellAnchor>
  <xdr:twoCellAnchor>
    <xdr:from>
      <xdr:col>7</xdr:col>
      <xdr:colOff>28575</xdr:colOff>
      <xdr:row>64</xdr:row>
      <xdr:rowOff>142875</xdr:rowOff>
    </xdr:from>
    <xdr:to>
      <xdr:col>7</xdr:col>
      <xdr:colOff>243840</xdr:colOff>
      <xdr:row>65</xdr:row>
      <xdr:rowOff>182880</xdr:rowOff>
    </xdr:to>
    <xdr:sp macro="" textlink="">
      <xdr:nvSpPr>
        <xdr:cNvPr id="9" name="TextBox 8">
          <a:hlinkClick xmlns:r="http://schemas.openxmlformats.org/officeDocument/2006/relationships" r:id="rId2"/>
          <a:extLst>
            <a:ext uri="{FF2B5EF4-FFF2-40B4-BE49-F238E27FC236}">
              <a16:creationId xmlns:a16="http://schemas.microsoft.com/office/drawing/2014/main" id="{03F267D8-B5CD-44D4-A01D-F3022A4C2216}"/>
            </a:ext>
          </a:extLst>
        </xdr:cNvPr>
        <xdr:cNvSpPr txBox="1"/>
      </xdr:nvSpPr>
      <xdr:spPr>
        <a:xfrm>
          <a:off x="5286375" y="12544425"/>
          <a:ext cx="215265" cy="230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FF0000"/>
              </a:solidFill>
            </a:rPr>
            <a:t>b</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Close%20-%202024/Journal%20Entries/Pension%20&amp;%20Benefits/Pension&amp;OPEB/From%20WTW/Pension%20Final/2025%20UES%20Expense%20Allocation.pdf" TargetMode="External"/><Relationship Id="rId1" Type="http://schemas.openxmlformats.org/officeDocument/2006/relationships/hyperlink" Target="../../../../../../Close%20-%202025/Journal%20Entries/Pension%20&amp;%20Benefits/Pension%20&amp;%20OPEB%20Quarterly%20&amp;%20Year-End/From%20WTW/Pension%20Final/2026%20UES%20Allocation%20(Updated).pdf"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Payroll%20and%20Benefits%20and%20Associated%20Payroll%20Taxes%20(Other%20Known%20and%20Measurable%20Adjustments)\Income%20-%20Payroll%20&amp;%20Benefits%20UNSG%20ARAM%2007.01.25-06.30.26.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file:///\\cifs-irv\home\UA65131\~Working\Payroll%20&amp;%20Benefits\Income%20-%20Payroll%20&amp;%20Benefits%20UNSE%20TY063022.xlsx"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5721E-4DA9-4F45-9CA7-EA4D896ED322}">
  <sheetPr>
    <pageSetUpPr fitToPage="1"/>
  </sheetPr>
  <dimension ref="A1:E42"/>
  <sheetViews>
    <sheetView tabSelected="1" view="pageBreakPreview" zoomScaleNormal="100" zoomScaleSheetLayoutView="100" workbookViewId="0">
      <selection activeCell="B10" sqref="B10"/>
    </sheetView>
  </sheetViews>
  <sheetFormatPr defaultColWidth="8.85546875" defaultRowHeight="15"/>
  <cols>
    <col min="1" max="1" width="20.5703125" style="198" customWidth="1"/>
    <col min="2" max="2" width="33.85546875" style="198" customWidth="1"/>
    <col min="3" max="3" width="15.5703125" style="198" customWidth="1"/>
    <col min="4" max="4" width="13.42578125" style="198" customWidth="1"/>
    <col min="5" max="16384" width="8.85546875" style="198"/>
  </cols>
  <sheetData>
    <row r="1" spans="1:4">
      <c r="A1" s="196" t="s">
        <v>193</v>
      </c>
      <c r="B1" s="197"/>
      <c r="C1" s="197"/>
      <c r="D1" s="197"/>
    </row>
    <row r="2" spans="1:4">
      <c r="A2" s="310" t="s">
        <v>17</v>
      </c>
      <c r="B2" s="310"/>
      <c r="C2" s="310"/>
      <c r="D2" s="310"/>
    </row>
    <row r="3" spans="1:4">
      <c r="A3" s="196" t="s">
        <v>283</v>
      </c>
      <c r="B3" s="197"/>
      <c r="C3" s="197"/>
      <c r="D3" s="197"/>
    </row>
    <row r="4" spans="1:4">
      <c r="A4" s="199"/>
      <c r="B4" s="199"/>
      <c r="C4" s="199"/>
      <c r="D4" s="199"/>
    </row>
    <row r="5" spans="1:4">
      <c r="A5" s="199"/>
      <c r="B5" s="199"/>
      <c r="C5" s="199"/>
      <c r="D5" s="199"/>
    </row>
    <row r="6" spans="1:4">
      <c r="A6" s="200"/>
      <c r="B6" s="199"/>
      <c r="C6" s="199"/>
      <c r="D6" s="199"/>
    </row>
    <row r="7" spans="1:4">
      <c r="A7" s="201" t="s">
        <v>0</v>
      </c>
      <c r="B7" s="202" t="s">
        <v>279</v>
      </c>
      <c r="C7" s="199"/>
      <c r="D7" s="199"/>
    </row>
    <row r="8" spans="1:4">
      <c r="A8" s="201" t="s">
        <v>1</v>
      </c>
      <c r="B8" s="203" t="s">
        <v>2</v>
      </c>
      <c r="C8" s="204"/>
      <c r="D8" s="199"/>
    </row>
    <row r="9" spans="1:4">
      <c r="A9" s="201" t="s">
        <v>3</v>
      </c>
      <c r="B9" s="205">
        <v>46216</v>
      </c>
      <c r="C9" s="199"/>
      <c r="D9" s="199"/>
    </row>
    <row r="10" spans="1:4">
      <c r="A10" s="201" t="s">
        <v>4</v>
      </c>
      <c r="B10" s="203"/>
      <c r="C10" s="199"/>
      <c r="D10" s="199"/>
    </row>
    <row r="11" spans="1:4">
      <c r="A11" s="201" t="s">
        <v>13</v>
      </c>
      <c r="B11" s="203" t="s">
        <v>284</v>
      </c>
      <c r="C11" s="199"/>
      <c r="D11" s="199"/>
    </row>
    <row r="12" spans="1:4">
      <c r="A12" s="201" t="s">
        <v>18</v>
      </c>
      <c r="B12" s="203" t="s">
        <v>284</v>
      </c>
      <c r="C12" s="199"/>
      <c r="D12" s="199"/>
    </row>
    <row r="13" spans="1:4">
      <c r="A13" s="199"/>
      <c r="B13" s="199"/>
      <c r="C13" s="199"/>
      <c r="D13" s="199"/>
    </row>
    <row r="14" spans="1:4">
      <c r="A14" s="199"/>
      <c r="B14" s="199"/>
      <c r="C14" s="199"/>
      <c r="D14" s="199"/>
    </row>
    <row r="15" spans="1:4">
      <c r="A15" s="206" t="s">
        <v>5</v>
      </c>
      <c r="B15" s="207"/>
      <c r="C15" s="208"/>
      <c r="D15" s="208"/>
    </row>
    <row r="16" spans="1:4">
      <c r="A16" s="209" t="s">
        <v>6</v>
      </c>
      <c r="B16" s="210" t="s">
        <v>7</v>
      </c>
      <c r="C16" s="209" t="s">
        <v>8</v>
      </c>
      <c r="D16" s="209" t="s">
        <v>9</v>
      </c>
    </row>
    <row r="17" spans="1:4">
      <c r="A17" s="225">
        <v>926</v>
      </c>
      <c r="B17" s="20" t="s">
        <v>36</v>
      </c>
      <c r="C17" s="226" t="str">
        <f>+IF('2 Pension Adjustment'!G23&gt;0, '2 Pension Adjustment'!G23, "")</f>
        <v/>
      </c>
      <c r="D17" s="242">
        <f>-ROUND('2 Pension Adjustment'!G23,0)</f>
        <v>52915</v>
      </c>
    </row>
    <row r="18" spans="1:4">
      <c r="A18" s="211"/>
      <c r="B18" s="212"/>
      <c r="C18" s="213"/>
      <c r="D18" s="213"/>
    </row>
    <row r="19" spans="1:4">
      <c r="A19" s="211"/>
      <c r="B19" s="212"/>
      <c r="C19" s="213"/>
      <c r="D19" s="213"/>
    </row>
    <row r="20" spans="1:4">
      <c r="A20" s="214"/>
      <c r="B20" s="212"/>
      <c r="C20" s="213"/>
      <c r="D20" s="213"/>
    </row>
    <row r="21" spans="1:4">
      <c r="A21" s="215"/>
      <c r="B21" s="212"/>
      <c r="C21" s="213"/>
      <c r="D21" s="213"/>
    </row>
    <row r="22" spans="1:4">
      <c r="A22" s="215"/>
      <c r="B22" s="216"/>
      <c r="C22" s="213"/>
      <c r="D22" s="213"/>
    </row>
    <row r="23" spans="1:4">
      <c r="A23" s="214"/>
      <c r="B23" s="217"/>
      <c r="C23" s="213"/>
      <c r="D23" s="213"/>
    </row>
    <row r="24" spans="1:4">
      <c r="A24" s="214"/>
      <c r="B24" s="217"/>
      <c r="C24" s="213"/>
      <c r="D24" s="213"/>
    </row>
    <row r="25" spans="1:4">
      <c r="A25" s="214"/>
      <c r="B25" s="217"/>
      <c r="C25" s="213"/>
      <c r="D25" s="213"/>
    </row>
    <row r="26" spans="1:4">
      <c r="A26" s="214"/>
      <c r="B26" s="217"/>
      <c r="C26" s="213"/>
      <c r="D26" s="213"/>
    </row>
    <row r="27" spans="1:4">
      <c r="A27" s="214"/>
      <c r="B27" s="217"/>
      <c r="C27" s="213"/>
      <c r="D27" s="213"/>
    </row>
    <row r="28" spans="1:4">
      <c r="A28" s="214"/>
      <c r="B28" s="218"/>
      <c r="C28" s="213"/>
      <c r="D28" s="213"/>
    </row>
    <row r="29" spans="1:4">
      <c r="A29" s="214"/>
      <c r="B29" s="218"/>
      <c r="C29" s="213"/>
      <c r="D29" s="213"/>
    </row>
    <row r="30" spans="1:4">
      <c r="A30" s="214"/>
      <c r="B30" s="218"/>
      <c r="C30" s="213"/>
      <c r="D30" s="213"/>
    </row>
    <row r="31" spans="1:4">
      <c r="A31" s="214"/>
      <c r="B31" s="218"/>
      <c r="C31" s="213"/>
      <c r="D31" s="213"/>
    </row>
    <row r="32" spans="1:4">
      <c r="A32" s="219"/>
      <c r="B32" s="220" t="s">
        <v>10</v>
      </c>
      <c r="C32" s="221">
        <f>SUM(C17:C31)</f>
        <v>0</v>
      </c>
      <c r="D32" s="221">
        <f>SUM(D17:D31)</f>
        <v>52915</v>
      </c>
    </row>
    <row r="33" spans="1:5">
      <c r="A33" s="219"/>
      <c r="B33" s="219"/>
      <c r="C33" s="219"/>
      <c r="D33" s="219"/>
    </row>
    <row r="34" spans="1:5" ht="15.75" thickBot="1">
      <c r="A34" s="219"/>
      <c r="B34" s="288" t="s">
        <v>282</v>
      </c>
      <c r="C34" s="287">
        <f>IF(C32-D32&lt;=0,0,C32-D32)</f>
        <v>0</v>
      </c>
      <c r="D34" s="286">
        <f>ABS(C32-D32)</f>
        <v>52915</v>
      </c>
      <c r="E34" s="222"/>
    </row>
    <row r="35" spans="1:5" ht="15.75" thickTop="1"/>
    <row r="36" spans="1:5">
      <c r="C36" s="223"/>
    </row>
    <row r="38" spans="1:5">
      <c r="A38" s="219"/>
      <c r="B38" s="219"/>
      <c r="C38" s="219"/>
      <c r="D38" s="219"/>
    </row>
    <row r="39" spans="1:5">
      <c r="A39" s="224" t="s">
        <v>11</v>
      </c>
      <c r="B39" s="199"/>
      <c r="C39" s="199"/>
      <c r="D39" s="199"/>
    </row>
    <row r="40" spans="1:5">
      <c r="A40" s="311" t="s">
        <v>295</v>
      </c>
      <c r="B40" s="311"/>
      <c r="C40" s="311"/>
      <c r="D40" s="311"/>
    </row>
    <row r="41" spans="1:5">
      <c r="A41" s="311"/>
      <c r="B41" s="311"/>
      <c r="C41" s="311"/>
      <c r="D41" s="311"/>
    </row>
    <row r="42" spans="1:5">
      <c r="A42" s="311"/>
      <c r="B42" s="311"/>
      <c r="C42" s="311"/>
      <c r="D42" s="311"/>
    </row>
  </sheetData>
  <mergeCells count="2">
    <mergeCell ref="A2:D2"/>
    <mergeCell ref="A40:D42"/>
  </mergeCells>
  <dataValidations count="2">
    <dataValidation type="list" allowBlank="1" showInputMessage="1" showErrorMessage="1" sqref="A2:D2" xr:uid="{C3C837B3-02F2-4991-9B29-C98ABEEE7FF8}">
      <formula1>"(CHOOSE ONE),INCOME STATEMENT PRO FORMA ADJUSTMENT, RATE BASE PRO FORMA ADJUSTMENT"</formula1>
    </dataValidation>
    <dataValidation type="list" allowBlank="1" showInputMessage="1" showErrorMessage="1" sqref="B8" xr:uid="{E8B448A1-F7DA-4385-A3CC-FC828E77A95D}">
      <formula1>"(Choose one),Income Statement,Rate Base"</formula1>
    </dataValidation>
  </dataValidations>
  <pageMargins left="0.7" right="0.7" top="0.75" bottom="0.75" header="0.3" footer="0.3"/>
  <pageSetup orientation="portrait" r:id="rId1"/>
  <headerFooter>
    <oddFooter>&amp;L&amp;F
&amp;A&amp;R&amp;"Arial,Bold"&amp;12 &amp;KFF00001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33"/>
  <sheetViews>
    <sheetView topLeftCell="A5" zoomScaleNormal="100" zoomScaleSheetLayoutView="100" workbookViewId="0">
      <selection activeCell="F10" sqref="F10"/>
    </sheetView>
  </sheetViews>
  <sheetFormatPr defaultRowHeight="12.75"/>
  <cols>
    <col min="1" max="1" width="45.42578125" customWidth="1"/>
    <col min="2" max="2" width="11.42578125" customWidth="1"/>
    <col min="3" max="3" width="11.5703125" customWidth="1"/>
    <col min="4" max="4" width="5.85546875" customWidth="1"/>
    <col min="5" max="5" width="12.140625" customWidth="1"/>
    <col min="6" max="6" width="10" customWidth="1"/>
    <col min="7" max="7" width="12.42578125" customWidth="1"/>
    <col min="8" max="8" width="7.5703125" style="13" customWidth="1"/>
    <col min="9" max="9" width="3.5703125" customWidth="1"/>
    <col min="13" max="13" width="11.85546875" style="250" bestFit="1" customWidth="1"/>
  </cols>
  <sheetData>
    <row r="1" spans="1:13">
      <c r="A1" s="1" t="s">
        <v>193</v>
      </c>
      <c r="B1" s="1"/>
    </row>
    <row r="2" spans="1:13">
      <c r="A2" s="1" t="s">
        <v>34</v>
      </c>
      <c r="B2" s="1"/>
    </row>
    <row r="3" spans="1:13">
      <c r="A3" s="1" t="str">
        <f>'1. Pro Forma'!A3</f>
        <v>12 Months Ended June 30, 2026</v>
      </c>
      <c r="B3" s="1"/>
    </row>
    <row r="4" spans="1:13">
      <c r="A4" s="1"/>
      <c r="B4" s="1"/>
    </row>
    <row r="5" spans="1:13" ht="27">
      <c r="B5" s="11"/>
      <c r="C5" s="40" t="s">
        <v>29</v>
      </c>
      <c r="D5" s="41"/>
      <c r="E5" s="40" t="s">
        <v>35</v>
      </c>
      <c r="F5" s="1"/>
      <c r="G5" s="42" t="s">
        <v>12</v>
      </c>
      <c r="K5" s="137"/>
    </row>
    <row r="6" spans="1:13">
      <c r="A6" s="5" t="s">
        <v>41</v>
      </c>
      <c r="B6" s="11"/>
      <c r="C6" s="2"/>
      <c r="E6" s="36"/>
      <c r="F6" s="10"/>
      <c r="G6" s="37"/>
    </row>
    <row r="7" spans="1:13">
      <c r="A7" s="63" t="s">
        <v>285</v>
      </c>
      <c r="B7" s="11"/>
      <c r="C7" s="12"/>
      <c r="E7" s="12"/>
      <c r="F7" s="38"/>
      <c r="G7" s="37"/>
      <c r="H7" s="55"/>
    </row>
    <row r="8" spans="1:13">
      <c r="A8" s="10" t="s">
        <v>37</v>
      </c>
      <c r="B8" s="11" t="s">
        <v>305</v>
      </c>
      <c r="C8" s="61">
        <f>'3 Pension Actuary Report'!S27+'3 Pension Actuary Report'!S32</f>
        <v>399937.5</v>
      </c>
      <c r="D8" s="308" t="s">
        <v>309</v>
      </c>
      <c r="E8" s="12">
        <f>+G8-C8</f>
        <v>-97992</v>
      </c>
      <c r="F8" s="65" t="s">
        <v>307</v>
      </c>
      <c r="G8" s="61">
        <f>'3 Pension Actuary Report'!U27+'3 Pension Actuary Report'!U32</f>
        <v>301945.5</v>
      </c>
    </row>
    <row r="9" spans="1:13">
      <c r="A9" s="10" t="s">
        <v>39</v>
      </c>
      <c r="B9" s="11" t="s">
        <v>306</v>
      </c>
      <c r="C9" s="61">
        <f>'3 Pension Actuary Report'!S28+'3 Pension Actuary Report'!S33</f>
        <v>545535.5</v>
      </c>
      <c r="D9" s="308" t="s">
        <v>309</v>
      </c>
      <c r="E9" s="60">
        <f>+G9-C9</f>
        <v>-164028</v>
      </c>
      <c r="F9" s="65" t="s">
        <v>308</v>
      </c>
      <c r="G9" s="61">
        <f>'3 Pension Actuary Report'!U28+'3 Pension Actuary Report'!U33</f>
        <v>381507.5</v>
      </c>
    </row>
    <row r="10" spans="1:13">
      <c r="A10" s="1" t="s">
        <v>12</v>
      </c>
      <c r="B10" s="11"/>
      <c r="C10" s="138">
        <f>SUM(C8:C9)</f>
        <v>945473</v>
      </c>
      <c r="D10" s="64" t="s">
        <v>42</v>
      </c>
      <c r="E10" s="12">
        <f>SUM(E8:E9)</f>
        <v>-262020</v>
      </c>
      <c r="F10" s="277" t="s">
        <v>245</v>
      </c>
      <c r="G10" s="138">
        <f>SUM(G8:G9)</f>
        <v>683453</v>
      </c>
      <c r="H10" s="64" t="s">
        <v>43</v>
      </c>
      <c r="I10" s="312" t="s">
        <v>187</v>
      </c>
      <c r="J10" s="312"/>
      <c r="K10" s="312"/>
      <c r="M10"/>
    </row>
    <row r="11" spans="1:13">
      <c r="A11" s="10"/>
      <c r="B11" s="11"/>
      <c r="C11" s="12"/>
      <c r="E11" s="12"/>
      <c r="F11" s="281" t="s">
        <v>281</v>
      </c>
      <c r="G11" s="306">
        <f>G10-ROUND('6 TY Pension Expense '!J60,0)</f>
        <v>0</v>
      </c>
      <c r="H11" s="62"/>
      <c r="I11" s="312"/>
      <c r="J11" s="312"/>
      <c r="K11" s="312"/>
      <c r="M11"/>
    </row>
    <row r="12" spans="1:13">
      <c r="A12" s="10"/>
      <c r="B12" s="11"/>
      <c r="C12" s="12"/>
      <c r="E12" s="12"/>
      <c r="F12" s="38"/>
      <c r="G12" s="37"/>
      <c r="H12" s="55"/>
      <c r="I12" s="312"/>
      <c r="J12" s="312"/>
      <c r="K12" s="312"/>
      <c r="M12"/>
    </row>
    <row r="13" spans="1:13">
      <c r="A13" s="63" t="s">
        <v>254</v>
      </c>
      <c r="B13" s="11"/>
      <c r="C13" s="61"/>
      <c r="D13" s="57"/>
      <c r="E13" s="12"/>
      <c r="F13" s="38"/>
      <c r="G13" s="61"/>
      <c r="H13" s="55"/>
      <c r="I13" s="312"/>
      <c r="J13" s="312"/>
      <c r="K13" s="312"/>
      <c r="M13"/>
    </row>
    <row r="14" spans="1:13">
      <c r="A14" s="10" t="s">
        <v>37</v>
      </c>
      <c r="B14" s="11" t="s">
        <v>312</v>
      </c>
      <c r="C14" s="61">
        <f>'3 Pension Actuary Report'!S72</f>
        <v>342360</v>
      </c>
      <c r="E14" s="12">
        <f>+G14-C14</f>
        <v>-118536</v>
      </c>
      <c r="F14" s="65" t="s">
        <v>310</v>
      </c>
      <c r="G14" s="61">
        <f>'3 Pension Actuary Report'!U72</f>
        <v>223824</v>
      </c>
    </row>
    <row r="15" spans="1:13">
      <c r="A15" s="10" t="s">
        <v>39</v>
      </c>
      <c r="B15" s="11" t="s">
        <v>313</v>
      </c>
      <c r="C15" s="56">
        <f>'3 Pension Actuary Report'!S73</f>
        <v>660882</v>
      </c>
      <c r="E15" s="60">
        <f>+G15-C15</f>
        <v>-224720</v>
      </c>
      <c r="F15" s="65" t="s">
        <v>311</v>
      </c>
      <c r="G15" s="56">
        <f>'3 Pension Actuary Report'!U73</f>
        <v>436162</v>
      </c>
    </row>
    <row r="16" spans="1:13">
      <c r="A16" s="1" t="s">
        <v>12</v>
      </c>
      <c r="B16" s="11"/>
      <c r="C16" s="61">
        <f>SUM(C14:C15)</f>
        <v>1003242</v>
      </c>
      <c r="D16" s="64" t="s">
        <v>45</v>
      </c>
      <c r="E16" s="12">
        <f>SUM(E14:E15)</f>
        <v>-343256</v>
      </c>
      <c r="F16" s="277" t="s">
        <v>314</v>
      </c>
      <c r="G16" s="61">
        <f>SUM(G14:G15)</f>
        <v>659986</v>
      </c>
      <c r="H16" s="64" t="s">
        <v>44</v>
      </c>
      <c r="I16" s="312" t="s">
        <v>186</v>
      </c>
      <c r="J16" s="312"/>
      <c r="K16" s="312"/>
    </row>
    <row r="17" spans="1:11">
      <c r="A17" s="1"/>
      <c r="B17" s="11"/>
      <c r="C17" s="54"/>
      <c r="D17" s="13"/>
      <c r="E17" s="54"/>
      <c r="F17" s="38"/>
      <c r="G17" s="54"/>
      <c r="H17" s="55"/>
      <c r="I17" s="312"/>
      <c r="J17" s="312"/>
      <c r="K17" s="312"/>
    </row>
    <row r="18" spans="1:11">
      <c r="A18" s="10" t="s">
        <v>30</v>
      </c>
      <c r="B18" s="11" t="s">
        <v>46</v>
      </c>
      <c r="C18" s="3">
        <f>+C16-C10</f>
        <v>57769</v>
      </c>
      <c r="D18" s="14"/>
      <c r="E18" s="3">
        <f>+E16-E10</f>
        <v>-81236</v>
      </c>
      <c r="F18" s="11" t="s">
        <v>47</v>
      </c>
      <c r="G18" s="37">
        <f>G16-G10</f>
        <v>-23467</v>
      </c>
      <c r="H18" s="55"/>
    </row>
    <row r="19" spans="1:11">
      <c r="A19" s="10" t="s">
        <v>33</v>
      </c>
      <c r="B19" s="184" t="s">
        <v>185</v>
      </c>
      <c r="C19" s="309">
        <f>'4 Payroll Adjmt'!I18</f>
        <v>0.49024903400128372</v>
      </c>
      <c r="D19" s="53"/>
      <c r="E19" s="52"/>
      <c r="G19" s="44"/>
    </row>
    <row r="20" spans="1:11" ht="14.25">
      <c r="A20" s="10" t="s">
        <v>32</v>
      </c>
      <c r="C20" s="51">
        <f>+C19*C18</f>
        <v>28321.196445220161</v>
      </c>
      <c r="D20" s="10"/>
      <c r="E20" s="51">
        <f>+E18</f>
        <v>-81236</v>
      </c>
      <c r="G20" s="39">
        <f>+E20+C20</f>
        <v>-52914.803554779835</v>
      </c>
    </row>
    <row r="21" spans="1:11">
      <c r="C21" s="10"/>
      <c r="D21" s="10"/>
      <c r="E21" s="10"/>
      <c r="G21" s="37"/>
    </row>
    <row r="22" spans="1:11">
      <c r="B22" s="11"/>
      <c r="C22" s="43"/>
    </row>
    <row r="23" spans="1:11" ht="13.5" thickBot="1">
      <c r="A23" s="1" t="s">
        <v>31</v>
      </c>
      <c r="B23" s="11"/>
      <c r="C23" s="282">
        <f>+C20</f>
        <v>28321.196445220161</v>
      </c>
      <c r="D23" s="283"/>
      <c r="E23" s="282">
        <f>+E20</f>
        <v>-81236</v>
      </c>
      <c r="F23" s="284"/>
      <c r="G23" s="307">
        <f>+E23+C23</f>
        <v>-52914.803554779835</v>
      </c>
      <c r="H23" s="285">
        <v>1</v>
      </c>
    </row>
    <row r="24" spans="1:11" ht="13.5" thickTop="1">
      <c r="B24" s="11"/>
      <c r="G24" s="37"/>
    </row>
    <row r="25" spans="1:11">
      <c r="B25" s="11"/>
    </row>
    <row r="26" spans="1:11" ht="14.25">
      <c r="A26" s="10" t="s">
        <v>184</v>
      </c>
      <c r="B26" s="11"/>
      <c r="G26" s="3"/>
    </row>
    <row r="27" spans="1:11">
      <c r="A27" s="10"/>
      <c r="B27" s="11"/>
    </row>
    <row r="28" spans="1:11">
      <c r="B28" s="11"/>
    </row>
    <row r="29" spans="1:11">
      <c r="B29" s="11"/>
      <c r="C29" s="43"/>
      <c r="E29" s="43"/>
      <c r="G29" s="43"/>
    </row>
    <row r="30" spans="1:11">
      <c r="B30" s="11"/>
    </row>
    <row r="31" spans="1:11">
      <c r="B31" s="11"/>
    </row>
    <row r="32" spans="1:11">
      <c r="B32" s="11"/>
    </row>
    <row r="33" spans="2:2">
      <c r="B33" s="11"/>
    </row>
  </sheetData>
  <mergeCells count="2">
    <mergeCell ref="I10:K13"/>
    <mergeCell ref="I16:K17"/>
  </mergeCells>
  <hyperlinks>
    <hyperlink ref="B19" location="'4 Payroll Adjmt'!J18" display="w/p 4" xr:uid="{D764D7AA-B162-4108-8ED7-3162B505E357}"/>
    <hyperlink ref="F10" location="'6 TY Pension Expense '!K60" display="6a" xr:uid="{195B907E-25B4-4A06-82B2-8648964159E1}"/>
    <hyperlink ref="F16" location="'3 Pension Actuary Report'!O129" display="3.1k" xr:uid="{32E51805-F4F1-4AA1-A119-30BE8B74E619}"/>
    <hyperlink ref="H23" location="'1. Pro Forma'!C17" display="'1. Pro Forma'!C17" xr:uid="{FE712BCC-34E1-4353-A198-436B9AC83222}"/>
  </hyperlinks>
  <printOptions horizontalCentered="1"/>
  <pageMargins left="0.5" right="0.5" top="0.5" bottom="0.5" header="0.5" footer="0.25"/>
  <pageSetup scale="94" orientation="landscape" r:id="rId1"/>
  <headerFooter alignWithMargins="0">
    <oddFooter>&amp;L&amp;F
&amp;A&amp;R&amp;"-,Bold"&amp;12 &amp;KFF00002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2:V131"/>
  <sheetViews>
    <sheetView view="pageBreakPreview" topLeftCell="A123" zoomScaleNormal="100" zoomScaleSheetLayoutView="100" workbookViewId="0">
      <selection activeCell="O129" sqref="O129"/>
    </sheetView>
  </sheetViews>
  <sheetFormatPr defaultRowHeight="12.75"/>
  <cols>
    <col min="15" max="15" width="11.42578125" customWidth="1"/>
    <col min="16" max="16" width="2.42578125" customWidth="1"/>
    <col min="17" max="17" width="3.28515625" customWidth="1"/>
    <col min="19" max="19" width="12.5703125" customWidth="1"/>
    <col min="20" max="20" width="3.42578125" customWidth="1"/>
    <col min="21" max="21" width="12.5703125" customWidth="1"/>
    <col min="22" max="22" width="5" bestFit="1" customWidth="1"/>
  </cols>
  <sheetData>
    <row r="2" spans="1:22">
      <c r="A2" s="1" t="s">
        <v>246</v>
      </c>
    </row>
    <row r="3" spans="1:22">
      <c r="A3" s="245" t="s">
        <v>249</v>
      </c>
      <c r="B3" s="245"/>
      <c r="C3" s="245"/>
      <c r="D3" s="245"/>
      <c r="E3" s="245"/>
      <c r="F3" s="245"/>
      <c r="G3" s="245"/>
      <c r="H3" s="245"/>
      <c r="I3" s="245"/>
      <c r="J3" s="245"/>
      <c r="K3" s="245"/>
      <c r="L3" s="245"/>
      <c r="M3" s="245"/>
      <c r="N3" s="245"/>
      <c r="O3" s="245"/>
    </row>
    <row r="4" spans="1:22">
      <c r="A4" s="245"/>
      <c r="B4" s="245"/>
      <c r="C4" s="245"/>
      <c r="D4" s="245"/>
      <c r="E4" s="245"/>
      <c r="F4" s="245"/>
      <c r="G4" s="245"/>
      <c r="H4" s="245"/>
      <c r="I4" s="245"/>
      <c r="J4" s="245"/>
      <c r="K4" s="245"/>
      <c r="L4" s="245"/>
      <c r="M4" s="245"/>
      <c r="N4" s="245"/>
      <c r="O4" s="245"/>
    </row>
    <row r="6" spans="1:22">
      <c r="A6" s="244" t="s">
        <v>40</v>
      </c>
    </row>
    <row r="7" spans="1:22">
      <c r="A7" s="243"/>
    </row>
    <row r="8" spans="1:22">
      <c r="A8" s="243"/>
      <c r="R8" s="251"/>
      <c r="S8" s="314" t="s">
        <v>252</v>
      </c>
      <c r="T8" s="314"/>
      <c r="U8" s="314"/>
      <c r="V8" s="252"/>
    </row>
    <row r="9" spans="1:22">
      <c r="A9" s="243"/>
      <c r="R9" s="253">
        <v>2025</v>
      </c>
      <c r="S9" s="2" t="s">
        <v>29</v>
      </c>
      <c r="T9" s="2"/>
      <c r="U9" s="2" t="s">
        <v>188</v>
      </c>
      <c r="V9" s="254"/>
    </row>
    <row r="10" spans="1:22">
      <c r="A10" s="243"/>
      <c r="R10" s="253" t="s">
        <v>40</v>
      </c>
      <c r="S10" s="12">
        <v>457515</v>
      </c>
      <c r="T10" s="255" t="s">
        <v>48</v>
      </c>
      <c r="U10" s="12">
        <v>380067</v>
      </c>
      <c r="V10" s="256" t="s">
        <v>49</v>
      </c>
    </row>
    <row r="11" spans="1:22">
      <c r="A11" s="243"/>
      <c r="R11" s="253" t="s">
        <v>38</v>
      </c>
      <c r="S11" s="12">
        <v>430189</v>
      </c>
      <c r="T11" s="255" t="s">
        <v>50</v>
      </c>
      <c r="U11" s="12">
        <v>326853</v>
      </c>
      <c r="V11" s="256" t="s">
        <v>51</v>
      </c>
    </row>
    <row r="12" spans="1:22">
      <c r="A12" s="243"/>
      <c r="R12" s="257"/>
      <c r="S12" s="258"/>
      <c r="T12" s="259"/>
      <c r="U12" s="260">
        <f>SUM(U10:U11)</f>
        <v>706920</v>
      </c>
      <c r="V12" s="261" t="s">
        <v>189</v>
      </c>
    </row>
    <row r="13" spans="1:22">
      <c r="A13" s="243"/>
    </row>
    <row r="14" spans="1:22">
      <c r="A14" s="243"/>
    </row>
    <row r="15" spans="1:22">
      <c r="A15" s="243"/>
    </row>
    <row r="16" spans="1:22">
      <c r="A16" s="243"/>
    </row>
    <row r="17" spans="1:22">
      <c r="A17" s="243"/>
    </row>
    <row r="18" spans="1:22">
      <c r="A18" s="243"/>
    </row>
    <row r="19" spans="1:22">
      <c r="A19" s="243"/>
    </row>
    <row r="20" spans="1:22">
      <c r="A20" s="243"/>
    </row>
    <row r="21" spans="1:22" ht="13.5" thickBot="1">
      <c r="A21" s="243"/>
    </row>
    <row r="22" spans="1:22">
      <c r="A22" s="243"/>
      <c r="R22" s="262"/>
      <c r="S22" s="280" t="s">
        <v>253</v>
      </c>
      <c r="T22" s="263"/>
      <c r="U22" s="263"/>
      <c r="V22" s="264"/>
    </row>
    <row r="23" spans="1:22">
      <c r="A23" s="243"/>
      <c r="R23" s="265"/>
      <c r="S23" s="10" t="s">
        <v>296</v>
      </c>
      <c r="V23" s="266"/>
    </row>
    <row r="24" spans="1:22">
      <c r="A24" s="244" t="s">
        <v>38</v>
      </c>
      <c r="R24" s="265"/>
      <c r="S24" s="10" t="s">
        <v>286</v>
      </c>
      <c r="V24" s="266"/>
    </row>
    <row r="25" spans="1:22">
      <c r="A25" s="243"/>
      <c r="R25" s="265"/>
      <c r="V25" s="266"/>
    </row>
    <row r="26" spans="1:22">
      <c r="A26" s="243"/>
      <c r="R26" s="267">
        <v>2025</v>
      </c>
      <c r="S26" s="2" t="s">
        <v>29</v>
      </c>
      <c r="T26" s="2"/>
      <c r="U26" s="2" t="s">
        <v>188</v>
      </c>
      <c r="V26" s="266"/>
    </row>
    <row r="27" spans="1:22">
      <c r="A27" s="243"/>
      <c r="R27" s="267" t="s">
        <v>40</v>
      </c>
      <c r="S27" s="12">
        <f>S10/2</f>
        <v>228757.5</v>
      </c>
      <c r="T27" s="255" t="s">
        <v>297</v>
      </c>
      <c r="U27" s="12">
        <f>U10/2</f>
        <v>190033.5</v>
      </c>
      <c r="V27" s="268" t="s">
        <v>301</v>
      </c>
    </row>
    <row r="28" spans="1:22">
      <c r="A28" s="243"/>
      <c r="R28" s="267" t="s">
        <v>38</v>
      </c>
      <c r="S28" s="12">
        <f>S11/2</f>
        <v>215094.5</v>
      </c>
      <c r="T28" s="255" t="s">
        <v>298</v>
      </c>
      <c r="U28" s="12">
        <f>U11/2</f>
        <v>163426.5</v>
      </c>
      <c r="V28" s="268" t="s">
        <v>302</v>
      </c>
    </row>
    <row r="29" spans="1:22">
      <c r="A29" s="243"/>
      <c r="R29" s="265"/>
      <c r="U29" s="260">
        <f>SUM(U27:U28)</f>
        <v>353460</v>
      </c>
      <c r="V29" s="266"/>
    </row>
    <row r="30" spans="1:22">
      <c r="A30" s="243"/>
      <c r="R30" s="265"/>
      <c r="V30" s="266"/>
    </row>
    <row r="31" spans="1:22">
      <c r="A31" s="243"/>
      <c r="R31" s="267">
        <v>2026</v>
      </c>
      <c r="S31" s="2" t="s">
        <v>29</v>
      </c>
      <c r="T31" s="2"/>
      <c r="U31" s="2" t="s">
        <v>188</v>
      </c>
      <c r="V31" s="266"/>
    </row>
    <row r="32" spans="1:22">
      <c r="A32" s="243"/>
      <c r="R32" s="267" t="s">
        <v>40</v>
      </c>
      <c r="S32" s="12">
        <f>S72/2</f>
        <v>171180</v>
      </c>
      <c r="T32" s="255" t="s">
        <v>299</v>
      </c>
      <c r="U32" s="12">
        <f>U72/2</f>
        <v>111912</v>
      </c>
      <c r="V32" s="268" t="s">
        <v>303</v>
      </c>
    </row>
    <row r="33" spans="1:22">
      <c r="A33" s="243"/>
      <c r="R33" s="267" t="s">
        <v>38</v>
      </c>
      <c r="S33" s="12">
        <f>S73/2</f>
        <v>330441</v>
      </c>
      <c r="T33" s="255" t="s">
        <v>300</v>
      </c>
      <c r="U33" s="12">
        <f>U73/2</f>
        <v>218081</v>
      </c>
      <c r="V33" s="268" t="s">
        <v>304</v>
      </c>
    </row>
    <row r="34" spans="1:22" ht="13.5" thickBot="1">
      <c r="A34" s="243"/>
      <c r="R34" s="265"/>
      <c r="U34" s="272">
        <f>SUM(U32:U33)</f>
        <v>329993</v>
      </c>
      <c r="V34" s="266"/>
    </row>
    <row r="35" spans="1:22">
      <c r="A35" s="243"/>
      <c r="R35" s="265"/>
      <c r="V35" s="266"/>
    </row>
    <row r="36" spans="1:22" ht="13.5" thickBot="1">
      <c r="A36" s="243"/>
      <c r="R36" s="269"/>
      <c r="S36" s="270"/>
      <c r="T36" s="271"/>
      <c r="U36" s="307">
        <f>U29+U34</f>
        <v>683453</v>
      </c>
      <c r="V36" s="273" t="s">
        <v>189</v>
      </c>
    </row>
    <row r="37" spans="1:22">
      <c r="A37" s="243"/>
      <c r="U37" s="3"/>
    </row>
    <row r="38" spans="1:22">
      <c r="A38" s="243"/>
      <c r="U38" s="3"/>
    </row>
    <row r="39" spans="1:22">
      <c r="A39" s="243"/>
    </row>
    <row r="40" spans="1:22">
      <c r="A40" s="243"/>
    </row>
    <row r="41" spans="1:22">
      <c r="A41" s="243"/>
    </row>
    <row r="42" spans="1:22">
      <c r="A42" s="243"/>
    </row>
    <row r="43" spans="1:22">
      <c r="A43" s="244" t="s">
        <v>12</v>
      </c>
    </row>
    <row r="58" spans="1:16">
      <c r="P58" s="194"/>
    </row>
    <row r="64" spans="1:16">
      <c r="A64" s="1" t="s">
        <v>247</v>
      </c>
    </row>
    <row r="65" spans="1:22">
      <c r="A65" s="313" t="s">
        <v>248</v>
      </c>
      <c r="B65" s="313"/>
      <c r="C65" s="313"/>
      <c r="D65" s="313"/>
      <c r="E65" s="313"/>
      <c r="F65" s="313"/>
      <c r="G65" s="313"/>
      <c r="H65" s="313"/>
      <c r="I65" s="313"/>
      <c r="J65" s="313"/>
      <c r="K65" s="313"/>
      <c r="L65" s="313"/>
      <c r="M65" s="313"/>
      <c r="N65" s="313"/>
      <c r="O65" s="313"/>
    </row>
    <row r="66" spans="1:22">
      <c r="A66" s="313"/>
      <c r="B66" s="313"/>
      <c r="C66" s="313"/>
      <c r="D66" s="313"/>
      <c r="E66" s="313"/>
      <c r="F66" s="313"/>
      <c r="G66" s="313"/>
      <c r="H66" s="313"/>
      <c r="I66" s="313"/>
      <c r="J66" s="313"/>
      <c r="K66" s="313"/>
      <c r="L66" s="313"/>
      <c r="M66" s="313"/>
      <c r="N66" s="313"/>
      <c r="O66" s="313"/>
    </row>
    <row r="67" spans="1:22">
      <c r="A67" s="243"/>
    </row>
    <row r="68" spans="1:22">
      <c r="A68" s="244" t="s">
        <v>40</v>
      </c>
    </row>
    <row r="69" spans="1:22">
      <c r="A69" s="243"/>
    </row>
    <row r="70" spans="1:22">
      <c r="A70" s="243"/>
      <c r="R70" s="251"/>
      <c r="S70" s="314" t="s">
        <v>252</v>
      </c>
      <c r="T70" s="314"/>
      <c r="U70" s="314"/>
      <c r="V70" s="252"/>
    </row>
    <row r="71" spans="1:22">
      <c r="A71" s="243"/>
      <c r="R71" s="253">
        <v>2026</v>
      </c>
      <c r="S71" s="2" t="s">
        <v>29</v>
      </c>
      <c r="T71" s="2"/>
      <c r="U71" s="2" t="s">
        <v>188</v>
      </c>
      <c r="V71" s="254"/>
    </row>
    <row r="72" spans="1:22">
      <c r="A72" s="243"/>
      <c r="R72" s="253" t="s">
        <v>40</v>
      </c>
      <c r="S72" s="12">
        <v>342360</v>
      </c>
      <c r="T72" s="255" t="s">
        <v>105</v>
      </c>
      <c r="U72" s="12">
        <v>223824</v>
      </c>
      <c r="V72" s="256" t="s">
        <v>106</v>
      </c>
    </row>
    <row r="73" spans="1:22">
      <c r="A73" s="243"/>
      <c r="R73" s="253" t="s">
        <v>38</v>
      </c>
      <c r="S73" s="12">
        <v>660882</v>
      </c>
      <c r="T73" s="255" t="s">
        <v>82</v>
      </c>
      <c r="U73" s="12">
        <v>436162</v>
      </c>
      <c r="V73" s="256" t="s">
        <v>107</v>
      </c>
    </row>
    <row r="74" spans="1:22">
      <c r="A74" s="243"/>
      <c r="R74" s="257"/>
      <c r="S74" s="258"/>
      <c r="T74" s="259"/>
      <c r="U74" s="260">
        <f>SUM(U72:U73)</f>
        <v>659986</v>
      </c>
      <c r="V74" s="261" t="s">
        <v>189</v>
      </c>
    </row>
    <row r="75" spans="1:22">
      <c r="A75" s="243"/>
    </row>
    <row r="76" spans="1:22">
      <c r="A76" s="243"/>
    </row>
    <row r="77" spans="1:22">
      <c r="A77" s="243"/>
    </row>
    <row r="78" spans="1:22">
      <c r="A78" s="243"/>
    </row>
    <row r="79" spans="1:22">
      <c r="A79" s="243"/>
    </row>
    <row r="80" spans="1:22">
      <c r="A80" s="243"/>
    </row>
    <row r="81" spans="1:1">
      <c r="A81" s="243"/>
    </row>
    <row r="82" spans="1:1">
      <c r="A82" s="243"/>
    </row>
    <row r="83" spans="1:1">
      <c r="A83" s="243"/>
    </row>
    <row r="84" spans="1:1">
      <c r="A84" s="243"/>
    </row>
    <row r="85" spans="1:1">
      <c r="A85" s="243"/>
    </row>
    <row r="86" spans="1:1">
      <c r="A86" s="244" t="s">
        <v>38</v>
      </c>
    </row>
    <row r="87" spans="1:1">
      <c r="A87" s="243"/>
    </row>
    <row r="88" spans="1:1">
      <c r="A88" s="243"/>
    </row>
    <row r="89" spans="1:1">
      <c r="A89" s="243"/>
    </row>
    <row r="90" spans="1:1">
      <c r="A90" s="243"/>
    </row>
    <row r="91" spans="1:1">
      <c r="A91" s="243"/>
    </row>
    <row r="92" spans="1:1">
      <c r="A92" s="243"/>
    </row>
    <row r="93" spans="1:1">
      <c r="A93" s="243"/>
    </row>
    <row r="94" spans="1:1">
      <c r="A94" s="243"/>
    </row>
    <row r="95" spans="1:1">
      <c r="A95" s="243"/>
    </row>
    <row r="96" spans="1:1">
      <c r="A96" s="243"/>
    </row>
    <row r="97" spans="1:16">
      <c r="A97" s="243"/>
    </row>
    <row r="98" spans="1:16">
      <c r="A98" s="243"/>
    </row>
    <row r="99" spans="1:16">
      <c r="A99" s="243"/>
    </row>
    <row r="100" spans="1:16">
      <c r="A100" s="243"/>
    </row>
    <row r="101" spans="1:16">
      <c r="A101" s="243"/>
    </row>
    <row r="102" spans="1:16">
      <c r="A102" s="243"/>
    </row>
    <row r="103" spans="1:16">
      <c r="A103" s="243"/>
    </row>
    <row r="104" spans="1:16">
      <c r="A104" s="243"/>
    </row>
    <row r="105" spans="1:16">
      <c r="A105" s="244" t="s">
        <v>12</v>
      </c>
    </row>
    <row r="106" spans="1:16">
      <c r="A106" s="243"/>
    </row>
    <row r="107" spans="1:16">
      <c r="A107" s="243"/>
    </row>
    <row r="108" spans="1:16">
      <c r="A108" s="243"/>
    </row>
    <row r="109" spans="1:16">
      <c r="A109" s="243"/>
    </row>
    <row r="110" spans="1:16">
      <c r="A110" s="243"/>
    </row>
    <row r="111" spans="1:16">
      <c r="A111" s="243"/>
      <c r="P111" s="194"/>
    </row>
    <row r="112" spans="1:16">
      <c r="A112" s="243"/>
    </row>
    <row r="131" ht="6.75" customHeight="1"/>
  </sheetData>
  <mergeCells count="3">
    <mergeCell ref="A65:O66"/>
    <mergeCell ref="S8:U8"/>
    <mergeCell ref="S70:U70"/>
  </mergeCells>
  <hyperlinks>
    <hyperlink ref="V12" location="'2 Pension Adjustment'!H16" display="total" xr:uid="{4BF59A3B-AFC7-40FC-9132-5B2FE7773A09}"/>
    <hyperlink ref="V74" location="'2 Pension Adjustment'!H16" display="total" xr:uid="{64884EDC-C0AF-4317-BDFC-9B8680CBC927}"/>
    <hyperlink ref="A65:O66" r:id="rId1" display="G:\Corpacct\Close - 2025\Journal Entries\Pension &amp; Benefits\Pension &amp; OPEB Quarterly &amp; Year-End\From WTW\Pension Final\2026 UES Allocation (Updated).pdf" xr:uid="{4D16FD9E-4FB7-4AAA-9534-245EC7E77D29}"/>
    <hyperlink ref="A3:O4" r:id="rId2" display="G:\Corpacct\Close - 2024\Journal Entries\Pension &amp; Benefits\Pension&amp;OPEB\From WTW\Pension Final\2025 UES Expense Allocation.pdf" xr:uid="{D8D63B3F-C116-4E9C-A323-2D602DA0D898}"/>
    <hyperlink ref="V36" location="'2 Pension Adjustment'!H10" display="total" xr:uid="{98CA45C5-2404-46BD-9211-E3348B82A3BA}"/>
  </hyperlinks>
  <pageMargins left="0.5" right="0.5" top="0.5" bottom="0.5" header="0.5" footer="0.25"/>
  <pageSetup paperSize="5" scale="51" fitToHeight="0" orientation="portrait" useFirstPageNumber="1" r:id="rId3"/>
  <headerFooter>
    <oddFooter>&amp;L&amp;F
&amp;A&amp;R&amp;"Arial,Bold"&amp;12 &amp;KFF00003</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P22"/>
  <sheetViews>
    <sheetView workbookViewId="0">
      <selection activeCell="C9" sqref="C9"/>
    </sheetView>
  </sheetViews>
  <sheetFormatPr defaultColWidth="9.140625" defaultRowHeight="12.75"/>
  <cols>
    <col min="1" max="1" width="28.85546875" style="8" bestFit="1" customWidth="1"/>
    <col min="2" max="2" width="7.42578125" style="8" bestFit="1" customWidth="1"/>
    <col min="3" max="3" width="12.5703125" style="8" bestFit="1" customWidth="1"/>
    <col min="4" max="4" width="7" style="8" customWidth="1"/>
    <col min="5" max="5" width="12.5703125" style="8" customWidth="1"/>
    <col min="6" max="6" width="6.85546875" style="142" customWidth="1"/>
    <col min="7" max="7" width="12.5703125" style="8" customWidth="1"/>
    <col min="8" max="8" width="7.42578125" style="8" customWidth="1"/>
    <col min="9" max="9" width="15.5703125" style="8" customWidth="1"/>
    <col min="10" max="10" width="3" style="8" customWidth="1"/>
    <col min="11" max="11" width="22" style="8" customWidth="1"/>
    <col min="12" max="12" width="4.5703125" style="8" customWidth="1"/>
    <col min="13" max="13" width="5" style="8" customWidth="1"/>
    <col min="14" max="14" width="17.42578125" style="9" customWidth="1"/>
    <col min="15" max="15" width="16" style="9" customWidth="1"/>
    <col min="16" max="16" width="9.140625" style="9"/>
    <col min="17" max="16384" width="9.140625" style="8"/>
  </cols>
  <sheetData>
    <row r="1" spans="1:16">
      <c r="A1" s="16" t="s">
        <v>193</v>
      </c>
      <c r="B1" s="16"/>
      <c r="C1" s="15"/>
      <c r="D1" s="15"/>
      <c r="E1" s="15"/>
      <c r="F1" s="141"/>
      <c r="G1" s="15"/>
      <c r="H1" s="15"/>
      <c r="I1" s="15"/>
      <c r="J1" s="15"/>
      <c r="K1" s="15"/>
      <c r="L1" s="15"/>
      <c r="M1" s="15"/>
    </row>
    <row r="2" spans="1:16">
      <c r="A2" s="16" t="s">
        <v>14</v>
      </c>
      <c r="B2" s="16"/>
      <c r="C2" s="15"/>
      <c r="D2" s="15"/>
      <c r="E2" s="15"/>
      <c r="F2" s="141"/>
      <c r="G2" s="15"/>
      <c r="H2" s="15"/>
      <c r="I2" s="15"/>
      <c r="J2" s="15"/>
      <c r="K2" s="15"/>
      <c r="L2" s="15"/>
      <c r="M2" s="15"/>
    </row>
    <row r="3" spans="1:16">
      <c r="A3" s="16" t="str">
        <f>+'1. Pro Forma'!A3</f>
        <v>12 Months Ended June 30, 2026</v>
      </c>
      <c r="B3" s="16"/>
      <c r="C3" s="15"/>
      <c r="D3" s="15"/>
      <c r="E3" s="15"/>
      <c r="F3" s="141"/>
      <c r="G3" s="15"/>
      <c r="H3" s="15"/>
      <c r="I3" s="15"/>
      <c r="J3" s="15"/>
      <c r="K3" s="15"/>
      <c r="L3" s="15"/>
      <c r="M3" s="15"/>
    </row>
    <row r="4" spans="1:16">
      <c r="A4" s="16"/>
      <c r="B4" s="16"/>
      <c r="C4" s="15"/>
      <c r="D4" s="15"/>
      <c r="E4" s="15"/>
      <c r="F4" s="141"/>
      <c r="G4" s="15"/>
      <c r="H4" s="15"/>
      <c r="I4" s="15"/>
      <c r="J4" s="15"/>
      <c r="K4" s="15"/>
      <c r="L4" s="15"/>
      <c r="M4" s="15"/>
    </row>
    <row r="5" spans="1:16">
      <c r="A5" s="16"/>
      <c r="B5" s="16"/>
      <c r="C5" s="15"/>
      <c r="D5" s="15"/>
      <c r="E5" s="15"/>
      <c r="F5" s="141"/>
      <c r="G5" s="15"/>
      <c r="H5" s="15"/>
      <c r="I5" s="15"/>
      <c r="J5" s="15"/>
      <c r="K5" s="15"/>
      <c r="L5" s="15"/>
      <c r="M5" s="15"/>
    </row>
    <row r="6" spans="1:16" ht="13.5" thickBot="1">
      <c r="A6" s="21"/>
      <c r="B6" s="21"/>
      <c r="C6" s="22"/>
      <c r="D6" s="22"/>
      <c r="E6" s="23" t="s">
        <v>163</v>
      </c>
      <c r="H6" s="23"/>
      <c r="I6" s="23"/>
      <c r="J6" s="15"/>
      <c r="K6" s="15"/>
      <c r="L6" s="15"/>
      <c r="M6" s="15"/>
      <c r="N6" s="315"/>
      <c r="O6" s="315"/>
    </row>
    <row r="7" spans="1:16" ht="8.25" customHeight="1">
      <c r="A7" s="48"/>
      <c r="B7" s="66"/>
      <c r="C7" s="136"/>
      <c r="D7" s="187"/>
      <c r="E7" s="136"/>
      <c r="F7" s="136"/>
      <c r="G7" s="136"/>
      <c r="H7" s="136"/>
      <c r="I7" s="49"/>
      <c r="J7" s="47"/>
      <c r="K7" s="47"/>
      <c r="L7" s="47"/>
      <c r="M7" s="15"/>
    </row>
    <row r="8" spans="1:16" ht="70.5" customHeight="1">
      <c r="A8" s="192" t="s">
        <v>194</v>
      </c>
      <c r="B8" s="190" t="s">
        <v>52</v>
      </c>
      <c r="C8" s="25" t="s">
        <v>20</v>
      </c>
      <c r="D8" s="190" t="s">
        <v>52</v>
      </c>
      <c r="E8" s="25" t="s">
        <v>15</v>
      </c>
      <c r="F8" s="139" t="s">
        <v>52</v>
      </c>
      <c r="G8" s="25" t="s">
        <v>19</v>
      </c>
      <c r="H8" s="188"/>
      <c r="I8" s="26" t="s">
        <v>16</v>
      </c>
      <c r="J8" s="25"/>
      <c r="K8" s="25"/>
      <c r="L8" s="25"/>
      <c r="O8" s="8"/>
    </row>
    <row r="9" spans="1:16" ht="23.85" customHeight="1">
      <c r="A9" s="193" t="str">
        <f>A3</f>
        <v>12 Months Ended June 30, 2026</v>
      </c>
      <c r="B9" s="140" t="s">
        <v>287</v>
      </c>
      <c r="C9" s="19">
        <f>ROUND('5 Total PR'!$F$51,0)</f>
        <v>7739285</v>
      </c>
      <c r="D9" s="191" t="s">
        <v>250</v>
      </c>
      <c r="E9" s="279">
        <f>'4.1 Payroll Proforma'!N16</f>
        <v>1206228</v>
      </c>
      <c r="F9" s="140" t="s">
        <v>251</v>
      </c>
      <c r="G9" s="279">
        <f>'4.1 Payroll Proforma'!N31</f>
        <v>-1137424</v>
      </c>
      <c r="H9" s="148" t="s">
        <v>53</v>
      </c>
      <c r="I9" s="27">
        <f>C9+E9+G9</f>
        <v>7808089</v>
      </c>
      <c r="J9" s="236" t="s">
        <v>48</v>
      </c>
      <c r="K9" s="19"/>
      <c r="L9" s="19"/>
    </row>
    <row r="10" spans="1:16">
      <c r="A10" s="24"/>
      <c r="B10" s="140" t="s">
        <v>69</v>
      </c>
      <c r="C10" s="19"/>
      <c r="D10" s="45"/>
      <c r="E10" s="46"/>
      <c r="F10" s="143"/>
      <c r="G10" s="46"/>
      <c r="H10" s="143"/>
      <c r="I10" s="27"/>
      <c r="J10" s="236"/>
      <c r="K10" s="19"/>
      <c r="L10" s="19"/>
    </row>
    <row r="11" spans="1:16" ht="13.5" thickBot="1">
      <c r="A11" s="28"/>
      <c r="B11" s="189"/>
      <c r="C11" s="29"/>
      <c r="D11" s="30"/>
      <c r="E11" s="29"/>
      <c r="F11" s="30"/>
      <c r="G11" s="30"/>
      <c r="H11" s="30"/>
      <c r="I11" s="31"/>
      <c r="J11" s="58"/>
      <c r="K11" s="19"/>
      <c r="L11" s="50"/>
      <c r="O11" s="8"/>
    </row>
    <row r="12" spans="1:16">
      <c r="A12" s="15"/>
      <c r="B12" s="15"/>
      <c r="C12" s="18"/>
      <c r="D12" s="17"/>
      <c r="E12" s="18"/>
      <c r="F12" s="17"/>
      <c r="G12" s="18"/>
      <c r="H12" s="17"/>
      <c r="I12" s="17"/>
      <c r="J12" s="237"/>
      <c r="K12" s="19"/>
      <c r="L12" s="19"/>
    </row>
    <row r="13" spans="1:16">
      <c r="D13" s="142"/>
      <c r="J13" s="238"/>
    </row>
    <row r="14" spans="1:16">
      <c r="E14" s="33"/>
      <c r="F14" s="144"/>
      <c r="H14" s="142"/>
      <c r="I14" s="32" t="s">
        <v>21</v>
      </c>
      <c r="J14" s="239"/>
      <c r="K14" s="9"/>
      <c r="L14" s="9"/>
    </row>
    <row r="15" spans="1:16" s="4" customFormat="1">
      <c r="E15" s="34"/>
      <c r="F15" s="145"/>
      <c r="G15" s="149" t="str">
        <f>A9</f>
        <v>12 Months Ended June 30, 2026</v>
      </c>
      <c r="H15" s="140" t="s">
        <v>71</v>
      </c>
      <c r="I15" s="34">
        <f>ROUND('5 Total PR'!F66,0)</f>
        <v>15926781</v>
      </c>
      <c r="J15" s="240" t="s">
        <v>49</v>
      </c>
      <c r="K15" s="9"/>
      <c r="L15" s="9"/>
      <c r="M15" s="8"/>
      <c r="N15" s="9"/>
      <c r="O15" s="9"/>
      <c r="P15" s="7"/>
    </row>
    <row r="16" spans="1:16" s="4" customFormat="1">
      <c r="A16" s="8"/>
      <c r="B16" s="8"/>
      <c r="C16" s="9"/>
      <c r="D16" s="9"/>
      <c r="E16" s="9"/>
      <c r="F16" s="146"/>
      <c r="G16" s="146"/>
      <c r="H16" s="9"/>
      <c r="I16" s="9"/>
      <c r="J16" s="35"/>
      <c r="K16" s="9"/>
      <c r="L16" s="9"/>
      <c r="M16" s="8"/>
      <c r="N16" s="9"/>
      <c r="O16" s="9"/>
      <c r="P16" s="7"/>
    </row>
    <row r="17" spans="1:16" s="4" customFormat="1" ht="13.5" thickBot="1">
      <c r="F17" s="147"/>
      <c r="G17" s="147"/>
      <c r="I17" s="6"/>
      <c r="N17" s="7"/>
      <c r="O17" s="7"/>
      <c r="P17" s="7"/>
    </row>
    <row r="18" spans="1:16" s="4" customFormat="1" ht="13.5" thickBot="1">
      <c r="F18" s="147"/>
      <c r="G18" s="59" t="s">
        <v>239</v>
      </c>
      <c r="H18" s="59"/>
      <c r="I18" s="241">
        <f>+I9/I15</f>
        <v>0.49024903400128372</v>
      </c>
      <c r="J18" s="185">
        <v>2</v>
      </c>
      <c r="N18" s="7"/>
      <c r="O18" s="7"/>
      <c r="P18" s="7"/>
    </row>
    <row r="19" spans="1:16">
      <c r="A19"/>
      <c r="B19"/>
      <c r="C19" s="4"/>
      <c r="D19" s="4"/>
      <c r="E19" s="4"/>
      <c r="F19" s="147"/>
      <c r="G19" s="4"/>
      <c r="H19" s="4"/>
      <c r="I19" s="4"/>
      <c r="J19" s="4"/>
      <c r="K19" s="4"/>
      <c r="L19" s="4"/>
      <c r="M19" s="4"/>
      <c r="N19" s="7"/>
      <c r="O19" s="7"/>
    </row>
    <row r="20" spans="1:16">
      <c r="A20"/>
      <c r="B20"/>
      <c r="C20" s="4"/>
      <c r="D20" s="4"/>
      <c r="E20" s="4"/>
      <c r="F20" s="147"/>
      <c r="G20" s="4"/>
      <c r="H20" s="4"/>
      <c r="I20" s="4"/>
      <c r="J20" s="4"/>
      <c r="K20" s="4"/>
      <c r="L20" s="4"/>
      <c r="M20" s="4"/>
      <c r="N20" s="7"/>
      <c r="O20" s="7"/>
    </row>
    <row r="21" spans="1:16">
      <c r="A21" s="10"/>
      <c r="B21" s="10"/>
      <c r="C21" s="4"/>
      <c r="D21" s="4"/>
      <c r="E21" s="4"/>
      <c r="F21" s="147"/>
      <c r="G21" s="4"/>
      <c r="H21" s="4"/>
      <c r="I21" s="4"/>
      <c r="J21" s="4"/>
      <c r="K21" s="4"/>
      <c r="L21" s="4"/>
      <c r="M21" s="4"/>
      <c r="N21" s="7"/>
      <c r="O21" s="7"/>
    </row>
    <row r="22" spans="1:16">
      <c r="A22" s="4"/>
      <c r="B22" s="4"/>
      <c r="C22" s="4"/>
      <c r="D22" s="4"/>
      <c r="E22" s="4"/>
      <c r="F22" s="147"/>
      <c r="G22" s="4"/>
      <c r="H22" s="4"/>
      <c r="I22" s="4"/>
      <c r="J22" s="4"/>
      <c r="K22" s="4"/>
      <c r="L22" s="4"/>
      <c r="M22" s="4"/>
      <c r="N22" s="7"/>
      <c r="O22" s="7"/>
    </row>
  </sheetData>
  <mergeCells count="1">
    <mergeCell ref="N6:O6"/>
  </mergeCells>
  <hyperlinks>
    <hyperlink ref="B9" location="'4.1 Payroll Proforma'!O13" display="4.1a,5a" xr:uid="{00000000-0004-0000-0300-000000000000}"/>
    <hyperlink ref="H15" location="'5 Total PR'!H66" display="5b" xr:uid="{00000000-0004-0000-0300-000002000000}"/>
    <hyperlink ref="D9" location="'4.1 Payroll Proforma'!O16" display="4.1b" xr:uid="{00000000-0004-0000-0300-000005000000}"/>
    <hyperlink ref="F9" location="'4.1 Payroll Proforma'!O31" display="4.1c" xr:uid="{00000000-0004-0000-0300-000007000000}"/>
    <hyperlink ref="J18" location="'2 Pension Adjustment'!B19" display="'2 Pension Adjustment'!B19" xr:uid="{913BC1A6-01E4-4486-A2BA-E0974F8935AD}"/>
    <hyperlink ref="B10" location="'5 Total PR'!H51" display="4.1a,5a" xr:uid="{5210403E-4077-45DF-8EB0-ED78BC028659}"/>
  </hyperlinks>
  <pageMargins left="0.5" right="0.5" top="0.5" bottom="0.5" header="0.5" footer="0.25"/>
  <pageSetup orientation="landscape" useFirstPageNumber="1" r:id="rId1"/>
  <headerFooter>
    <oddFooter>&amp;L&amp;F
&amp;A&amp;R&amp;"Arial,Bold"&amp;12 &amp;KFF00004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1"/>
  <sheetViews>
    <sheetView view="pageBreakPreview" topLeftCell="A18" zoomScaleNormal="100" zoomScaleSheetLayoutView="100" workbookViewId="0">
      <selection activeCell="O13" sqref="O13"/>
    </sheetView>
  </sheetViews>
  <sheetFormatPr defaultColWidth="9.140625" defaultRowHeight="12.75"/>
  <cols>
    <col min="1" max="1" width="34.42578125" style="68" customWidth="1"/>
    <col min="2" max="2" width="5.85546875" style="68" bestFit="1" customWidth="1"/>
    <col min="3" max="3" width="30.140625" style="68" customWidth="1"/>
    <col min="4" max="4" width="5" style="106" customWidth="1"/>
    <col min="5" max="5" width="12.42578125" style="70" bestFit="1" customWidth="1"/>
    <col min="6" max="6" width="3.140625" style="70" bestFit="1" customWidth="1"/>
    <col min="7" max="7" width="14.5703125" style="68" customWidth="1"/>
    <col min="8" max="8" width="4" style="68" bestFit="1" customWidth="1"/>
    <col min="9" max="9" width="12.5703125" style="68" customWidth="1"/>
    <col min="10" max="10" width="2.5703125" style="68" bestFit="1" customWidth="1"/>
    <col min="11" max="11" width="12.85546875" style="68" bestFit="1" customWidth="1"/>
    <col min="12" max="12" width="2.140625" style="68" customWidth="1"/>
    <col min="13" max="13" width="10.42578125" style="68" customWidth="1"/>
    <col min="14" max="14" width="10.5703125" style="278" customWidth="1"/>
    <col min="15" max="15" width="4" style="72" bestFit="1" customWidth="1"/>
    <col min="16" max="16" width="1.5703125" style="68" customWidth="1"/>
    <col min="17" max="16384" width="9.140625" style="68"/>
  </cols>
  <sheetData>
    <row r="1" spans="1:15" ht="13.5" customHeight="1">
      <c r="A1" s="69" t="s">
        <v>280</v>
      </c>
      <c r="B1" s="316" t="s">
        <v>315</v>
      </c>
      <c r="C1" s="316"/>
      <c r="D1" s="316"/>
      <c r="E1" s="316"/>
      <c r="F1" s="316"/>
      <c r="G1" s="316"/>
      <c r="H1" s="316"/>
      <c r="I1" s="316"/>
      <c r="J1" s="316"/>
      <c r="K1" s="316"/>
    </row>
    <row r="2" spans="1:15">
      <c r="A2" s="71"/>
      <c r="B2" s="316"/>
      <c r="C2" s="316"/>
      <c r="D2" s="316"/>
      <c r="E2" s="316"/>
      <c r="F2" s="316"/>
      <c r="G2" s="316"/>
      <c r="H2" s="316"/>
      <c r="I2" s="316"/>
      <c r="J2" s="316"/>
      <c r="K2" s="316"/>
    </row>
    <row r="13" spans="1:15">
      <c r="N13" s="278">
        <v>7739285</v>
      </c>
      <c r="O13" s="285" t="s">
        <v>48</v>
      </c>
    </row>
    <row r="16" spans="1:15">
      <c r="N16" s="278">
        <v>1206228</v>
      </c>
      <c r="O16" s="285" t="s">
        <v>49</v>
      </c>
    </row>
    <row r="31" spans="14:15">
      <c r="N31" s="278">
        <v>-1137424</v>
      </c>
      <c r="O31" s="285" t="s">
        <v>50</v>
      </c>
    </row>
  </sheetData>
  <mergeCells count="1">
    <mergeCell ref="B1:K2"/>
  </mergeCells>
  <hyperlinks>
    <hyperlink ref="O13" location="'4 Payroll Adjmt'!B9" display="a" xr:uid="{11419CE9-A5EA-47D6-B38A-5B3F9ED9AB14}"/>
    <hyperlink ref="O16" location="'4 Payroll Adjmt'!D9" display="b" xr:uid="{5E5B1957-476D-47D8-BE0C-2A27113059AD}"/>
    <hyperlink ref="O31" location="'4 Payroll Adjmt'!F9" display="c" xr:uid="{22046D4A-8C43-4520-BB7C-ED26AD46C694}"/>
    <hyperlink ref="B1:K2" r:id="rId1" display="..\Payroll and Benefits and Associated Payroll Taxes (Other Known and Measurable Adjustments)\Income - Payroll &amp; Benefits UNSG ARAM 07.01.25-06.30.26.pdf" xr:uid="{0B90504F-0AD7-484B-BAC6-9C0929BC04F1}"/>
  </hyperlinks>
  <pageMargins left="0.5" right="0.5" top="0.5" bottom="0.5" header="0.5" footer="0.25"/>
  <pageSetup scale="79" orientation="landscape" r:id="rId2"/>
  <headerFooter>
    <oddFooter>&amp;L&amp;11&amp;F
&amp;A&amp;R&amp;"Arial,Bold"&amp;12 &amp;KFF00004.1</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O100"/>
  <sheetViews>
    <sheetView workbookViewId="0"/>
  </sheetViews>
  <sheetFormatPr defaultColWidth="9.140625" defaultRowHeight="12.75"/>
  <cols>
    <col min="1" max="1" width="34.42578125" style="68" customWidth="1"/>
    <col min="2" max="2" width="5.85546875" style="68" bestFit="1" customWidth="1"/>
    <col min="3" max="3" width="30.140625" style="68" customWidth="1"/>
    <col min="4" max="4" width="5" style="106" customWidth="1"/>
    <col min="5" max="5" width="12.42578125" style="70" bestFit="1" customWidth="1"/>
    <col min="6" max="6" width="3.140625" style="70" bestFit="1" customWidth="1"/>
    <col min="7" max="7" width="14.5703125" style="68" customWidth="1"/>
    <col min="8" max="8" width="4" style="68" bestFit="1" customWidth="1"/>
    <col min="9" max="9" width="12.5703125" style="68" customWidth="1"/>
    <col min="10" max="10" width="2.5703125" style="68" bestFit="1" customWidth="1"/>
    <col min="11" max="11" width="12.85546875" style="68" bestFit="1" customWidth="1"/>
    <col min="12" max="12" width="2.140625" style="68" customWidth="1"/>
    <col min="13" max="13" width="12.85546875" style="68" bestFit="1" customWidth="1"/>
    <col min="14" max="14" width="4" style="105" bestFit="1" customWidth="1"/>
    <col min="15" max="15" width="10.140625" style="68" customWidth="1"/>
    <col min="16" max="16" width="1.5703125" style="68" customWidth="1"/>
    <col min="17" max="16384" width="9.140625" style="68"/>
  </cols>
  <sheetData>
    <row r="1" spans="1:14">
      <c r="A1" s="67" t="s">
        <v>54</v>
      </c>
      <c r="B1" s="67"/>
      <c r="D1" s="69"/>
      <c r="E1" s="177" t="s">
        <v>192</v>
      </c>
      <c r="H1" s="71"/>
      <c r="J1" s="71"/>
      <c r="N1" s="72"/>
    </row>
    <row r="2" spans="1:14">
      <c r="A2" s="175" t="s">
        <v>55</v>
      </c>
      <c r="B2" s="73"/>
      <c r="C2" s="74"/>
      <c r="D2" s="69"/>
      <c r="E2" s="176" t="s">
        <v>191</v>
      </c>
      <c r="H2" s="71"/>
      <c r="J2" s="71"/>
      <c r="N2" s="72"/>
    </row>
    <row r="3" spans="1:14">
      <c r="A3" s="73"/>
      <c r="B3" s="73"/>
      <c r="C3" s="74"/>
      <c r="D3" s="69"/>
      <c r="E3" s="164" t="s">
        <v>190</v>
      </c>
      <c r="H3" s="71"/>
      <c r="J3" s="71"/>
      <c r="N3" s="72"/>
    </row>
    <row r="4" spans="1:14" ht="15" customHeight="1">
      <c r="D4" s="69"/>
      <c r="E4" s="75" t="s">
        <v>56</v>
      </c>
      <c r="H4" s="71"/>
      <c r="J4" s="71"/>
      <c r="M4" s="76" t="s">
        <v>12</v>
      </c>
      <c r="N4" s="72"/>
    </row>
    <row r="5" spans="1:14">
      <c r="A5" s="77" t="s">
        <v>161</v>
      </c>
      <c r="B5" s="78"/>
      <c r="C5" s="79"/>
      <c r="D5" s="69"/>
      <c r="E5" s="75" t="s">
        <v>57</v>
      </c>
      <c r="F5" s="75"/>
      <c r="G5" s="76" t="s">
        <v>58</v>
      </c>
      <c r="H5" s="80"/>
      <c r="I5" s="76" t="s">
        <v>59</v>
      </c>
      <c r="J5" s="80"/>
      <c r="K5" s="76" t="s">
        <v>60</v>
      </c>
      <c r="L5" s="76"/>
      <c r="M5" s="76" t="s">
        <v>57</v>
      </c>
      <c r="N5" s="72"/>
    </row>
    <row r="6" spans="1:14">
      <c r="A6" s="81" t="s">
        <v>61</v>
      </c>
      <c r="B6" s="82"/>
      <c r="C6" s="83"/>
      <c r="D6" s="69"/>
      <c r="E6" s="75" t="s">
        <v>62</v>
      </c>
      <c r="F6" s="75"/>
      <c r="G6" s="76" t="s">
        <v>63</v>
      </c>
      <c r="H6" s="80"/>
      <c r="I6" s="76" t="s">
        <v>64</v>
      </c>
      <c r="J6" s="80"/>
      <c r="K6" s="76" t="s">
        <v>65</v>
      </c>
      <c r="L6" s="76"/>
      <c r="M6" s="76" t="s">
        <v>66</v>
      </c>
      <c r="N6" s="72"/>
    </row>
    <row r="7" spans="1:14">
      <c r="A7" s="84" t="s">
        <v>67</v>
      </c>
      <c r="B7" s="85"/>
      <c r="C7" s="86"/>
      <c r="D7" s="69"/>
      <c r="H7" s="71"/>
      <c r="J7" s="71"/>
      <c r="N7" s="72"/>
    </row>
    <row r="8" spans="1:14">
      <c r="C8" s="87"/>
      <c r="D8" s="166"/>
      <c r="E8" s="88"/>
      <c r="F8" s="88"/>
      <c r="G8" s="89"/>
      <c r="H8" s="71"/>
      <c r="I8" s="87"/>
      <c r="J8" s="71"/>
      <c r="K8" s="87"/>
      <c r="L8" s="87"/>
      <c r="M8" s="87"/>
      <c r="N8" s="169"/>
    </row>
    <row r="9" spans="1:14">
      <c r="A9" s="68" t="s">
        <v>68</v>
      </c>
      <c r="C9" s="87"/>
      <c r="D9" s="166" t="s">
        <v>69</v>
      </c>
      <c r="E9" s="90">
        <v>1.0276348505556612</v>
      </c>
      <c r="F9" s="91"/>
      <c r="G9" s="89"/>
      <c r="H9" s="71"/>
      <c r="I9" s="87">
        <v>385292.04911385104</v>
      </c>
      <c r="J9" s="71"/>
      <c r="K9" s="87">
        <v>894218.80249142961</v>
      </c>
      <c r="L9" s="87"/>
      <c r="M9" s="89">
        <v>1279510.8516052808</v>
      </c>
      <c r="N9" s="169">
        <v>1.1000000000000001</v>
      </c>
    </row>
    <row r="10" spans="1:14">
      <c r="C10" s="87"/>
      <c r="D10" s="166"/>
      <c r="E10" s="92"/>
      <c r="F10" s="88"/>
      <c r="G10" s="89"/>
      <c r="H10" s="71"/>
      <c r="I10" s="87"/>
      <c r="J10" s="71"/>
      <c r="K10" s="87"/>
      <c r="L10" s="87"/>
      <c r="M10" s="89"/>
      <c r="N10" s="169"/>
    </row>
    <row r="11" spans="1:14">
      <c r="A11" s="68" t="s">
        <v>70</v>
      </c>
      <c r="C11" s="93"/>
      <c r="D11" s="166" t="s">
        <v>71</v>
      </c>
      <c r="E11" s="90">
        <v>-8.6772934385453443E-2</v>
      </c>
      <c r="F11" s="91"/>
      <c r="G11" s="89"/>
      <c r="H11" s="71"/>
      <c r="I11" s="87">
        <v>-32533.853517049665</v>
      </c>
      <c r="J11" s="71"/>
      <c r="K11" s="87">
        <v>95196.90606157211</v>
      </c>
      <c r="L11" s="87"/>
      <c r="M11" s="89">
        <v>62663.052544522448</v>
      </c>
      <c r="N11" s="169">
        <v>1.1000000000000001</v>
      </c>
    </row>
    <row r="12" spans="1:14">
      <c r="A12" s="68" t="s">
        <v>72</v>
      </c>
      <c r="C12" s="93" t="s">
        <v>73</v>
      </c>
      <c r="D12" s="166"/>
      <c r="E12" s="92"/>
      <c r="F12" s="88"/>
      <c r="G12" s="89"/>
      <c r="H12" s="71"/>
      <c r="I12" s="87">
        <v>0</v>
      </c>
      <c r="J12" s="71"/>
      <c r="K12" s="87">
        <v>0</v>
      </c>
      <c r="L12" s="87"/>
      <c r="M12" s="89">
        <v>0</v>
      </c>
      <c r="N12" s="169">
        <v>1.1000000000000001</v>
      </c>
    </row>
    <row r="13" spans="1:14">
      <c r="A13" s="68" t="s">
        <v>72</v>
      </c>
      <c r="C13" s="93" t="s">
        <v>74</v>
      </c>
      <c r="D13" s="166"/>
      <c r="E13" s="92"/>
      <c r="F13" s="88"/>
      <c r="G13" s="89"/>
      <c r="H13" s="71"/>
      <c r="I13" s="87">
        <v>0</v>
      </c>
      <c r="J13" s="71"/>
      <c r="K13" s="87">
        <v>144721.2546786232</v>
      </c>
      <c r="L13" s="87"/>
      <c r="M13" s="89">
        <v>144721.2546786232</v>
      </c>
      <c r="N13" s="169">
        <v>1.1000000000000001</v>
      </c>
    </row>
    <row r="14" spans="1:14">
      <c r="A14" s="68" t="s">
        <v>72</v>
      </c>
      <c r="C14" s="93" t="s">
        <v>75</v>
      </c>
      <c r="D14" s="166"/>
      <c r="E14" s="92"/>
      <c r="F14" s="88"/>
      <c r="G14" s="89"/>
      <c r="H14" s="71"/>
      <c r="I14" s="87">
        <v>0</v>
      </c>
      <c r="J14" s="71"/>
      <c r="K14" s="87">
        <v>0</v>
      </c>
      <c r="L14" s="87"/>
      <c r="M14" s="89">
        <v>0</v>
      </c>
      <c r="N14" s="169">
        <v>1.1000000000000001</v>
      </c>
    </row>
    <row r="15" spans="1:14">
      <c r="A15" s="68" t="s">
        <v>72</v>
      </c>
      <c r="C15" s="93" t="s">
        <v>76</v>
      </c>
      <c r="D15" s="166"/>
      <c r="E15" s="92"/>
      <c r="F15" s="170"/>
      <c r="G15" s="89"/>
      <c r="H15" s="167"/>
      <c r="I15" s="87">
        <v>0</v>
      </c>
      <c r="J15" s="71"/>
      <c r="K15" s="87">
        <v>0</v>
      </c>
      <c r="L15" s="87"/>
      <c r="M15" s="89">
        <v>0</v>
      </c>
      <c r="N15" s="169">
        <v>1.1000000000000001</v>
      </c>
    </row>
    <row r="16" spans="1:14">
      <c r="A16" s="94" t="s">
        <v>72</v>
      </c>
      <c r="B16" s="94"/>
      <c r="C16" s="93" t="s">
        <v>77</v>
      </c>
      <c r="D16" s="166"/>
      <c r="E16" s="92"/>
      <c r="F16" s="171" t="s">
        <v>51</v>
      </c>
      <c r="G16" s="89">
        <v>374930.89</v>
      </c>
      <c r="H16" s="169">
        <v>1.1000000000000001</v>
      </c>
      <c r="I16" s="87">
        <v>-374930.89</v>
      </c>
      <c r="J16" s="72"/>
      <c r="K16" s="87"/>
      <c r="L16" s="87"/>
      <c r="M16" s="89"/>
      <c r="N16" s="169"/>
    </row>
    <row r="17" spans="1:15">
      <c r="A17" s="94" t="s">
        <v>72</v>
      </c>
      <c r="B17" s="94"/>
      <c r="C17" s="93" t="s">
        <v>78</v>
      </c>
      <c r="D17" s="166"/>
      <c r="E17" s="92"/>
      <c r="F17" s="170"/>
      <c r="G17" s="89"/>
      <c r="H17" s="167"/>
      <c r="I17" s="87">
        <v>0</v>
      </c>
      <c r="J17" s="71"/>
      <c r="K17" s="87">
        <v>0</v>
      </c>
      <c r="L17" s="87"/>
      <c r="M17" s="89">
        <v>0</v>
      </c>
      <c r="N17" s="169">
        <v>1.1000000000000001</v>
      </c>
    </row>
    <row r="18" spans="1:15">
      <c r="A18" s="94" t="s">
        <v>72</v>
      </c>
      <c r="B18" s="94"/>
      <c r="C18" s="93" t="s">
        <v>79</v>
      </c>
      <c r="D18" s="166"/>
      <c r="E18" s="92"/>
      <c r="F18" s="170"/>
      <c r="G18" s="89"/>
      <c r="H18" s="167"/>
      <c r="I18" s="87">
        <v>0</v>
      </c>
      <c r="J18" s="71"/>
      <c r="K18" s="87">
        <v>453.71754070480802</v>
      </c>
      <c r="L18" s="87"/>
      <c r="M18" s="89">
        <v>453.71754070480802</v>
      </c>
      <c r="N18" s="169">
        <v>1.1000000000000001</v>
      </c>
    </row>
    <row r="19" spans="1:15">
      <c r="A19" s="94" t="s">
        <v>72</v>
      </c>
      <c r="B19" s="94"/>
      <c r="C19" s="93" t="s">
        <v>80</v>
      </c>
      <c r="D19" s="166" t="s">
        <v>81</v>
      </c>
      <c r="E19" s="90">
        <v>0</v>
      </c>
      <c r="F19" s="171" t="s">
        <v>82</v>
      </c>
      <c r="G19" s="89">
        <v>1917992.77</v>
      </c>
      <c r="H19" s="169">
        <v>1.1000000000000001</v>
      </c>
      <c r="I19" s="87">
        <v>0</v>
      </c>
      <c r="J19" s="167" t="s">
        <v>83</v>
      </c>
      <c r="K19" s="87">
        <v>-1917992.77</v>
      </c>
      <c r="L19" s="95"/>
      <c r="M19" s="89"/>
      <c r="N19" s="169"/>
    </row>
    <row r="20" spans="1:15">
      <c r="A20" s="94" t="s">
        <v>72</v>
      </c>
      <c r="B20" s="94"/>
      <c r="C20" s="93" t="s">
        <v>84</v>
      </c>
      <c r="D20" s="166"/>
      <c r="E20" s="92"/>
      <c r="F20" s="170"/>
      <c r="G20" s="89"/>
      <c r="H20" s="167"/>
      <c r="I20" s="87">
        <v>0</v>
      </c>
      <c r="J20" s="71"/>
      <c r="K20" s="87">
        <v>56.107903488337129</v>
      </c>
      <c r="L20" s="87"/>
      <c r="M20" s="89">
        <v>56.107903488337129</v>
      </c>
      <c r="N20" s="169">
        <v>1.1000000000000001</v>
      </c>
    </row>
    <row r="21" spans="1:15">
      <c r="A21" s="94" t="s">
        <v>72</v>
      </c>
      <c r="B21" s="94"/>
      <c r="C21" s="93" t="s">
        <v>85</v>
      </c>
      <c r="D21" s="166"/>
      <c r="E21" s="92"/>
      <c r="F21" s="88"/>
      <c r="G21" s="89"/>
      <c r="H21" s="71"/>
      <c r="I21" s="87">
        <v>0</v>
      </c>
      <c r="J21" s="71"/>
      <c r="K21" s="87">
        <v>0</v>
      </c>
      <c r="L21" s="87"/>
      <c r="M21" s="89">
        <v>0</v>
      </c>
      <c r="N21" s="169" t="s">
        <v>72</v>
      </c>
    </row>
    <row r="22" spans="1:15">
      <c r="A22" s="94"/>
      <c r="B22" s="94"/>
      <c r="C22" s="93" t="s">
        <v>86</v>
      </c>
      <c r="D22" s="166"/>
      <c r="E22" s="92"/>
      <c r="F22" s="88"/>
      <c r="G22" s="89"/>
      <c r="H22" s="71"/>
      <c r="I22" s="87">
        <v>0</v>
      </c>
      <c r="J22" s="71"/>
      <c r="K22" s="87">
        <v>0</v>
      </c>
      <c r="L22" s="87"/>
      <c r="M22" s="89">
        <v>0</v>
      </c>
      <c r="N22" s="169">
        <v>1.1000000000000001</v>
      </c>
    </row>
    <row r="23" spans="1:15">
      <c r="A23" s="94" t="s">
        <v>72</v>
      </c>
      <c r="B23" s="94"/>
      <c r="C23" s="93" t="s">
        <v>87</v>
      </c>
      <c r="D23" s="166"/>
      <c r="E23" s="92"/>
      <c r="F23" s="91"/>
      <c r="G23" s="89"/>
      <c r="H23" s="71"/>
      <c r="I23" s="87">
        <v>0</v>
      </c>
      <c r="J23" s="71"/>
      <c r="K23" s="87">
        <v>0</v>
      </c>
      <c r="L23" s="87"/>
      <c r="M23" s="89">
        <v>0</v>
      </c>
      <c r="N23" s="169">
        <v>1.1000000000000001</v>
      </c>
    </row>
    <row r="24" spans="1:15">
      <c r="A24" s="94" t="s">
        <v>72</v>
      </c>
      <c r="B24" s="94"/>
      <c r="C24" s="93" t="s">
        <v>88</v>
      </c>
      <c r="D24" s="166" t="s">
        <v>89</v>
      </c>
      <c r="E24" s="90">
        <v>0</v>
      </c>
      <c r="F24" s="91"/>
      <c r="G24" s="89"/>
      <c r="H24" s="71"/>
      <c r="I24" s="87">
        <v>0</v>
      </c>
      <c r="J24" s="71"/>
      <c r="K24" s="87">
        <v>0</v>
      </c>
      <c r="L24" s="87"/>
      <c r="M24" s="89">
        <v>0</v>
      </c>
      <c r="N24" s="169">
        <v>1.1000000000000001</v>
      </c>
    </row>
    <row r="25" spans="1:15">
      <c r="A25" s="94"/>
      <c r="B25" s="94"/>
      <c r="C25" s="68" t="s">
        <v>90</v>
      </c>
      <c r="D25" s="166"/>
      <c r="E25" s="96"/>
      <c r="F25" s="91"/>
      <c r="G25" s="89"/>
      <c r="H25" s="71"/>
      <c r="I25" s="87">
        <v>0</v>
      </c>
      <c r="J25" s="71"/>
      <c r="K25" s="87">
        <v>0</v>
      </c>
      <c r="L25" s="87"/>
      <c r="M25" s="89">
        <v>0</v>
      </c>
      <c r="N25" s="169">
        <v>1.1000000000000001</v>
      </c>
    </row>
    <row r="26" spans="1:15" ht="15.75">
      <c r="A26" s="94" t="s">
        <v>72</v>
      </c>
      <c r="B26" s="94"/>
      <c r="C26" s="93" t="s">
        <v>91</v>
      </c>
      <c r="D26" s="166" t="s">
        <v>92</v>
      </c>
      <c r="E26" s="90">
        <v>5.9138083829792264E-2</v>
      </c>
      <c r="F26" s="91"/>
      <c r="G26" s="89"/>
      <c r="H26" s="71"/>
      <c r="I26" s="87">
        <v>22172.694403198624</v>
      </c>
      <c r="J26" s="71"/>
      <c r="K26" s="87">
        <v>783345.98132418166</v>
      </c>
      <c r="L26" s="87"/>
      <c r="M26" s="173">
        <v>805518.67572738032</v>
      </c>
      <c r="N26" s="169">
        <v>1</v>
      </c>
      <c r="O26" s="130" t="s">
        <v>48</v>
      </c>
    </row>
    <row r="27" spans="1:15" ht="6" customHeight="1">
      <c r="C27" s="93"/>
      <c r="D27" s="166"/>
      <c r="E27" s="97"/>
      <c r="G27" s="89"/>
      <c r="H27" s="71"/>
      <c r="I27" s="87"/>
      <c r="J27" s="71"/>
      <c r="K27" s="87"/>
      <c r="L27" s="87"/>
      <c r="M27" s="98"/>
      <c r="N27" s="169"/>
    </row>
    <row r="28" spans="1:15" ht="13.5" thickBot="1">
      <c r="A28" s="68" t="s">
        <v>93</v>
      </c>
      <c r="C28" s="93"/>
      <c r="D28" s="69"/>
      <c r="E28" s="99">
        <v>1</v>
      </c>
      <c r="F28" s="99"/>
      <c r="G28" s="100">
        <v>2292923.66</v>
      </c>
      <c r="H28" s="101"/>
      <c r="I28" s="100">
        <v>-4.0017766878008842E-11</v>
      </c>
      <c r="J28" s="101"/>
      <c r="K28" s="102">
        <v>0</v>
      </c>
      <c r="L28" s="102"/>
      <c r="M28" s="103">
        <v>2292923.66</v>
      </c>
      <c r="N28" s="72"/>
    </row>
    <row r="29" spans="1:15" ht="9" customHeight="1" thickTop="1">
      <c r="A29" s="94"/>
      <c r="B29" s="94"/>
      <c r="C29" s="93"/>
      <c r="D29" s="104"/>
      <c r="G29" s="89"/>
      <c r="H29" s="89"/>
      <c r="I29" s="87"/>
      <c r="J29" s="87"/>
      <c r="K29" s="87"/>
      <c r="L29" s="87"/>
      <c r="M29" s="87"/>
    </row>
    <row r="30" spans="1:15">
      <c r="A30" s="68" t="s">
        <v>94</v>
      </c>
    </row>
    <row r="31" spans="1:15">
      <c r="A31" s="68" t="s">
        <v>95</v>
      </c>
    </row>
    <row r="32" spans="1:15" s="105" customFormat="1">
      <c r="A32" s="68" t="s">
        <v>96</v>
      </c>
      <c r="B32" s="68"/>
      <c r="C32" s="68"/>
      <c r="D32" s="106"/>
      <c r="E32" s="75" t="s">
        <v>56</v>
      </c>
      <c r="F32" s="70"/>
      <c r="G32" s="68"/>
      <c r="H32" s="68"/>
      <c r="I32" s="68"/>
      <c r="J32" s="68"/>
      <c r="K32" s="68"/>
      <c r="L32" s="68"/>
      <c r="M32" s="87"/>
    </row>
    <row r="33" spans="1:13">
      <c r="E33" s="75" t="s">
        <v>57</v>
      </c>
      <c r="F33" s="75"/>
    </row>
    <row r="34" spans="1:13" s="105" customFormat="1">
      <c r="A34" s="68"/>
      <c r="B34" s="68"/>
      <c r="C34" s="68"/>
      <c r="D34" s="106"/>
      <c r="E34" s="75" t="s">
        <v>97</v>
      </c>
      <c r="F34" s="75"/>
      <c r="G34" s="106"/>
      <c r="H34" s="106"/>
      <c r="I34" s="68"/>
      <c r="J34" s="68"/>
      <c r="K34" s="68"/>
      <c r="L34" s="68"/>
      <c r="M34" s="68"/>
    </row>
    <row r="35" spans="1:13" s="105" customFormat="1">
      <c r="A35" s="68" t="s">
        <v>98</v>
      </c>
      <c r="B35" s="165" t="s">
        <v>99</v>
      </c>
      <c r="C35" s="107">
        <v>4728174.3487419998</v>
      </c>
      <c r="D35" s="108"/>
      <c r="E35" s="88">
        <v>0.40841967372180538</v>
      </c>
      <c r="F35" s="88"/>
      <c r="G35" s="109"/>
      <c r="H35" s="109"/>
      <c r="I35" s="87">
        <v>783345.98132418166</v>
      </c>
      <c r="J35" s="87"/>
      <c r="K35" s="68"/>
      <c r="L35" s="68"/>
      <c r="M35" s="68"/>
    </row>
    <row r="36" spans="1:13" s="105" customFormat="1">
      <c r="A36" s="68" t="s">
        <v>100</v>
      </c>
      <c r="B36" s="166" t="s">
        <v>101</v>
      </c>
      <c r="C36" s="107">
        <v>5397388.2612579996</v>
      </c>
      <c r="D36" s="108"/>
      <c r="E36" s="88">
        <v>0.4662263677310054</v>
      </c>
      <c r="F36" s="88"/>
      <c r="G36" s="109"/>
      <c r="H36" s="109"/>
      <c r="I36" s="87">
        <v>894218.80249142961</v>
      </c>
      <c r="J36" s="87"/>
      <c r="K36" s="68"/>
      <c r="L36" s="68"/>
      <c r="M36" s="68"/>
    </row>
    <row r="37" spans="1:13" s="105" customFormat="1">
      <c r="A37" s="68" t="s">
        <v>102</v>
      </c>
      <c r="B37" s="166" t="s">
        <v>103</v>
      </c>
      <c r="C37" s="107">
        <v>574596.13</v>
      </c>
      <c r="D37" s="108"/>
      <c r="E37" s="88">
        <v>4.9633610486223112E-2</v>
      </c>
      <c r="F37" s="88"/>
      <c r="G37" s="109"/>
      <c r="H37" s="109"/>
      <c r="I37" s="87">
        <v>95196.90606157211</v>
      </c>
      <c r="J37" s="87"/>
      <c r="K37" s="68"/>
      <c r="L37" s="68"/>
      <c r="M37" s="68"/>
    </row>
    <row r="38" spans="1:13" s="105" customFormat="1">
      <c r="A38" s="68" t="s">
        <v>73</v>
      </c>
      <c r="B38" s="166" t="s">
        <v>48</v>
      </c>
      <c r="C38" s="110">
        <v>0</v>
      </c>
      <c r="D38" s="111"/>
      <c r="E38" s="88">
        <v>0</v>
      </c>
      <c r="F38" s="88"/>
      <c r="G38" s="109"/>
      <c r="H38" s="109"/>
      <c r="I38" s="87">
        <v>0</v>
      </c>
      <c r="J38" s="87"/>
      <c r="K38" s="68"/>
      <c r="L38" s="68"/>
      <c r="M38" s="68"/>
    </row>
    <row r="39" spans="1:13" s="105" customFormat="1">
      <c r="A39" s="68" t="s">
        <v>74</v>
      </c>
      <c r="B39" s="166" t="s">
        <v>104</v>
      </c>
      <c r="C39" s="107">
        <v>873518.65</v>
      </c>
      <c r="D39" s="111"/>
      <c r="E39" s="88">
        <v>7.5454536087027693E-2</v>
      </c>
      <c r="F39" s="88"/>
      <c r="G39" s="109"/>
      <c r="H39" s="109"/>
      <c r="I39" s="87">
        <v>144721.2546786232</v>
      </c>
      <c r="J39" s="87"/>
      <c r="K39" s="68"/>
      <c r="L39" s="68"/>
      <c r="M39" s="68"/>
    </row>
    <row r="40" spans="1:13" s="105" customFormat="1">
      <c r="A40" s="68" t="s">
        <v>75</v>
      </c>
      <c r="B40" s="166" t="s">
        <v>49</v>
      </c>
      <c r="C40" s="110">
        <v>0</v>
      </c>
      <c r="D40" s="111"/>
      <c r="E40" s="88">
        <v>0</v>
      </c>
      <c r="F40" s="88"/>
      <c r="G40" s="109"/>
      <c r="H40" s="109"/>
      <c r="I40" s="87">
        <v>0</v>
      </c>
      <c r="J40" s="87"/>
      <c r="K40" s="68"/>
      <c r="L40" s="68"/>
      <c r="M40" s="68"/>
    </row>
    <row r="41" spans="1:13" s="105" customFormat="1">
      <c r="A41" s="68" t="s">
        <v>76</v>
      </c>
      <c r="B41" s="166" t="s">
        <v>50</v>
      </c>
      <c r="C41" s="110">
        <v>0</v>
      </c>
      <c r="D41" s="111"/>
      <c r="E41" s="88">
        <v>0</v>
      </c>
      <c r="F41" s="88"/>
      <c r="G41" s="109"/>
      <c r="H41" s="109"/>
      <c r="I41" s="87">
        <v>0</v>
      </c>
      <c r="J41" s="87"/>
      <c r="K41" s="68"/>
      <c r="L41" s="68"/>
      <c r="M41" s="68"/>
    </row>
    <row r="42" spans="1:13" s="105" customFormat="1">
      <c r="A42" s="68" t="s">
        <v>78</v>
      </c>
      <c r="B42" s="166" t="s">
        <v>105</v>
      </c>
      <c r="C42" s="110">
        <v>0</v>
      </c>
      <c r="D42" s="111"/>
      <c r="E42" s="88">
        <v>0</v>
      </c>
      <c r="F42" s="88"/>
      <c r="G42" s="109"/>
      <c r="H42" s="109"/>
      <c r="I42" s="87">
        <v>0</v>
      </c>
      <c r="J42" s="87"/>
      <c r="K42" s="68"/>
      <c r="L42" s="68"/>
      <c r="M42" s="68"/>
    </row>
    <row r="43" spans="1:13" s="105" customFormat="1">
      <c r="A43" s="68" t="s">
        <v>79</v>
      </c>
      <c r="B43" s="166" t="s">
        <v>106</v>
      </c>
      <c r="C43" s="110">
        <v>2738.58</v>
      </c>
      <c r="D43" s="111"/>
      <c r="E43" s="88">
        <v>2.365585250380313E-4</v>
      </c>
      <c r="F43" s="88"/>
      <c r="G43" s="109"/>
      <c r="H43" s="109"/>
      <c r="I43" s="87">
        <v>453.71754070480802</v>
      </c>
      <c r="J43" s="87"/>
      <c r="K43" s="68"/>
      <c r="L43" s="68"/>
      <c r="M43" s="68"/>
    </row>
    <row r="44" spans="1:13" s="105" customFormat="1">
      <c r="A44" s="68" t="s">
        <v>84</v>
      </c>
      <c r="B44" s="166" t="s">
        <v>107</v>
      </c>
      <c r="C44" s="110">
        <v>338.66</v>
      </c>
      <c r="D44" s="111"/>
      <c r="E44" s="88">
        <v>2.9253448900298582E-5</v>
      </c>
      <c r="F44" s="88"/>
      <c r="G44" s="109"/>
      <c r="H44" s="109"/>
      <c r="I44" s="87">
        <v>56.107903488337129</v>
      </c>
      <c r="J44" s="87"/>
      <c r="K44" s="68"/>
      <c r="L44" s="68"/>
      <c r="M44" s="68"/>
    </row>
    <row r="45" spans="1:13" s="105" customFormat="1">
      <c r="A45" s="68" t="s">
        <v>85</v>
      </c>
      <c r="B45" s="166" t="s">
        <v>108</v>
      </c>
      <c r="C45" s="110">
        <v>0</v>
      </c>
      <c r="D45" s="111"/>
      <c r="E45" s="88">
        <v>0</v>
      </c>
      <c r="F45" s="88"/>
      <c r="G45" s="109"/>
      <c r="H45" s="109"/>
      <c r="I45" s="87">
        <v>0</v>
      </c>
      <c r="J45" s="87"/>
      <c r="K45" s="68"/>
      <c r="L45" s="68"/>
      <c r="M45" s="68"/>
    </row>
    <row r="46" spans="1:13" s="105" customFormat="1">
      <c r="A46" s="93" t="s">
        <v>86</v>
      </c>
      <c r="B46" s="166" t="s">
        <v>109</v>
      </c>
      <c r="C46" s="110">
        <v>0</v>
      </c>
      <c r="D46" s="111"/>
      <c r="E46" s="88">
        <v>0</v>
      </c>
      <c r="F46" s="88"/>
      <c r="G46" s="109"/>
      <c r="H46" s="109"/>
      <c r="I46" s="87">
        <v>0</v>
      </c>
      <c r="J46" s="87"/>
      <c r="K46" s="68"/>
      <c r="L46" s="68"/>
      <c r="M46" s="68"/>
    </row>
    <row r="47" spans="1:13" s="105" customFormat="1">
      <c r="A47" s="68" t="s">
        <v>87</v>
      </c>
      <c r="B47" s="166" t="s">
        <v>110</v>
      </c>
      <c r="C47" s="110">
        <v>0</v>
      </c>
      <c r="D47" s="111"/>
      <c r="E47" s="88">
        <v>0</v>
      </c>
      <c r="F47" s="88"/>
      <c r="G47" s="109"/>
      <c r="H47" s="109"/>
      <c r="I47" s="87">
        <v>0</v>
      </c>
      <c r="J47" s="87"/>
      <c r="K47" s="68"/>
      <c r="L47" s="68"/>
      <c r="M47" s="68"/>
    </row>
    <row r="48" spans="1:13" s="105" customFormat="1">
      <c r="A48" s="68" t="s">
        <v>88</v>
      </c>
      <c r="B48" s="165" t="s">
        <v>111</v>
      </c>
      <c r="C48" s="110">
        <v>0</v>
      </c>
      <c r="D48" s="112"/>
      <c r="E48" s="88">
        <v>0</v>
      </c>
      <c r="F48" s="88"/>
      <c r="G48" s="109"/>
      <c r="H48" s="109"/>
      <c r="I48" s="87">
        <v>0</v>
      </c>
      <c r="J48" s="87"/>
      <c r="K48" s="68"/>
      <c r="L48" s="68"/>
      <c r="M48" s="68"/>
    </row>
    <row r="49" spans="1:12">
      <c r="A49" s="68" t="s">
        <v>90</v>
      </c>
      <c r="B49" s="165" t="s">
        <v>112</v>
      </c>
      <c r="C49" s="110">
        <v>0</v>
      </c>
      <c r="D49" s="111"/>
      <c r="E49" s="113">
        <v>0</v>
      </c>
      <c r="F49" s="88"/>
      <c r="G49" s="109"/>
      <c r="H49" s="109"/>
      <c r="I49" s="87">
        <v>0</v>
      </c>
      <c r="J49" s="87"/>
    </row>
    <row r="50" spans="1:12" ht="13.5" thickBot="1">
      <c r="A50" s="68" t="s">
        <v>113</v>
      </c>
      <c r="B50" s="167"/>
      <c r="C50" s="100">
        <v>11576754.630000001</v>
      </c>
      <c r="D50" s="114"/>
      <c r="E50" s="99">
        <v>0.99999999999999989</v>
      </c>
      <c r="F50" s="88"/>
      <c r="G50" s="109"/>
      <c r="H50" s="109"/>
      <c r="I50" s="103">
        <v>1917992.77</v>
      </c>
      <c r="J50" s="87"/>
      <c r="K50" s="87"/>
      <c r="L50" s="87"/>
    </row>
    <row r="51" spans="1:12" ht="5.25" customHeight="1" thickTop="1">
      <c r="B51" s="167"/>
      <c r="C51" s="89"/>
      <c r="D51" s="111"/>
    </row>
    <row r="52" spans="1:12">
      <c r="A52" s="67" t="s">
        <v>114</v>
      </c>
      <c r="B52" s="167"/>
      <c r="C52" s="89"/>
      <c r="D52" s="111"/>
    </row>
    <row r="53" spans="1:12">
      <c r="A53" s="68" t="s">
        <v>115</v>
      </c>
      <c r="B53" s="166" t="s">
        <v>116</v>
      </c>
      <c r="C53" s="107">
        <v>13869678.289999999</v>
      </c>
      <c r="D53" s="111"/>
    </row>
    <row r="54" spans="1:12">
      <c r="A54" s="68" t="s">
        <v>117</v>
      </c>
      <c r="B54" s="168" t="s">
        <v>118</v>
      </c>
      <c r="C54" s="107">
        <v>-873518.65</v>
      </c>
      <c r="D54" s="115"/>
    </row>
    <row r="55" spans="1:12">
      <c r="A55" s="116" t="s">
        <v>119</v>
      </c>
      <c r="B55" s="168" t="s">
        <v>120</v>
      </c>
      <c r="C55" s="110">
        <v>-374930.89</v>
      </c>
      <c r="D55" s="115"/>
    </row>
    <row r="56" spans="1:12">
      <c r="A56" s="68" t="s">
        <v>121</v>
      </c>
      <c r="B56" s="168" t="s">
        <v>122</v>
      </c>
      <c r="C56" s="110">
        <v>0</v>
      </c>
      <c r="D56" s="115"/>
    </row>
    <row r="57" spans="1:12">
      <c r="A57" s="68" t="s">
        <v>123</v>
      </c>
      <c r="B57" s="168" t="s">
        <v>124</v>
      </c>
      <c r="C57" s="110">
        <v>-2738.58</v>
      </c>
      <c r="D57" s="115"/>
    </row>
    <row r="58" spans="1:12">
      <c r="A58" s="116" t="s">
        <v>125</v>
      </c>
      <c r="B58" s="168" t="s">
        <v>126</v>
      </c>
      <c r="C58" s="110">
        <v>-1917992.77</v>
      </c>
      <c r="D58" s="115"/>
    </row>
    <row r="59" spans="1:12">
      <c r="A59" s="68" t="s">
        <v>127</v>
      </c>
      <c r="B59" s="168" t="s">
        <v>128</v>
      </c>
      <c r="C59" s="110">
        <v>-338.66</v>
      </c>
      <c r="D59" s="117"/>
    </row>
    <row r="60" spans="1:12">
      <c r="A60" s="118" t="s">
        <v>86</v>
      </c>
      <c r="B60" s="168" t="s">
        <v>129</v>
      </c>
      <c r="C60" s="110">
        <v>0</v>
      </c>
      <c r="D60" s="117"/>
    </row>
    <row r="61" spans="1:12">
      <c r="A61" s="68" t="s">
        <v>130</v>
      </c>
      <c r="B61" s="168" t="s">
        <v>131</v>
      </c>
      <c r="C61" s="110">
        <v>0</v>
      </c>
      <c r="D61" s="117"/>
    </row>
    <row r="62" spans="1:12" ht="13.5" thickBot="1">
      <c r="B62" s="166" t="s">
        <v>132</v>
      </c>
      <c r="C62" s="100">
        <v>10700158.739999998</v>
      </c>
      <c r="D62" s="178" t="s">
        <v>133</v>
      </c>
      <c r="E62" s="179"/>
      <c r="F62" s="179"/>
      <c r="G62" s="180"/>
    </row>
    <row r="63" spans="1:12" ht="13.5" thickTop="1">
      <c r="B63" s="69"/>
      <c r="C63" s="119">
        <v>0</v>
      </c>
      <c r="D63" s="178"/>
      <c r="E63" s="179"/>
      <c r="F63" s="179"/>
      <c r="G63" s="180"/>
    </row>
    <row r="64" spans="1:12">
      <c r="A64" s="120" t="s">
        <v>134</v>
      </c>
      <c r="B64" s="71"/>
      <c r="D64" s="181"/>
      <c r="E64" s="174"/>
      <c r="F64" s="174"/>
      <c r="G64" s="180"/>
    </row>
    <row r="65" spans="1:10">
      <c r="A65" s="68" t="s">
        <v>135</v>
      </c>
      <c r="B65" s="166" t="s">
        <v>82</v>
      </c>
      <c r="C65" s="89">
        <v>1917992.77</v>
      </c>
      <c r="D65" s="182" t="s">
        <v>72</v>
      </c>
      <c r="E65" s="174"/>
      <c r="F65" s="174"/>
      <c r="G65" s="180"/>
    </row>
    <row r="66" spans="1:10">
      <c r="A66" s="68" t="s">
        <v>136</v>
      </c>
      <c r="B66" s="166" t="s">
        <v>83</v>
      </c>
      <c r="C66" s="89">
        <v>0</v>
      </c>
      <c r="D66" s="183" t="s">
        <v>137</v>
      </c>
      <c r="E66" s="174"/>
      <c r="F66" s="174"/>
      <c r="G66" s="180"/>
    </row>
    <row r="67" spans="1:10" ht="13.5" thickBot="1">
      <c r="B67" s="71"/>
      <c r="C67" s="100">
        <v>1917992.77</v>
      </c>
      <c r="D67" s="111"/>
    </row>
    <row r="68" spans="1:10" ht="7.5" customHeight="1" thickTop="1"/>
    <row r="69" spans="1:10">
      <c r="A69" s="67" t="s">
        <v>138</v>
      </c>
      <c r="B69" s="67"/>
    </row>
    <row r="70" spans="1:10">
      <c r="C70" s="67" t="s">
        <v>139</v>
      </c>
      <c r="D70" s="121"/>
      <c r="E70" s="75" t="s">
        <v>140</v>
      </c>
      <c r="F70" s="75"/>
      <c r="G70" s="76"/>
      <c r="H70" s="76"/>
    </row>
    <row r="71" spans="1:10">
      <c r="C71" s="67" t="s">
        <v>141</v>
      </c>
      <c r="D71" s="121"/>
      <c r="E71" s="70" t="s">
        <v>72</v>
      </c>
      <c r="F71" s="174"/>
      <c r="G71" s="87"/>
      <c r="H71" s="87"/>
    </row>
    <row r="72" spans="1:10">
      <c r="C72" s="68" t="s">
        <v>73</v>
      </c>
      <c r="D72" s="172"/>
      <c r="E72" s="122">
        <v>0</v>
      </c>
      <c r="F72" s="167" t="s">
        <v>48</v>
      </c>
      <c r="G72" s="87"/>
      <c r="H72" s="87"/>
      <c r="I72" s="67" t="s">
        <v>142</v>
      </c>
      <c r="J72" s="67"/>
    </row>
    <row r="73" spans="1:10">
      <c r="C73" s="68" t="s">
        <v>74</v>
      </c>
      <c r="D73" s="166" t="s">
        <v>104</v>
      </c>
      <c r="E73" s="122">
        <v>873518.65</v>
      </c>
      <c r="F73" s="167"/>
      <c r="G73" s="87"/>
      <c r="H73" s="87"/>
      <c r="I73" s="67" t="s">
        <v>143</v>
      </c>
      <c r="J73" s="67"/>
    </row>
    <row r="74" spans="1:10">
      <c r="C74" s="68" t="s">
        <v>75</v>
      </c>
      <c r="D74" s="166"/>
      <c r="E74" s="122">
        <v>0</v>
      </c>
      <c r="F74" s="167" t="s">
        <v>49</v>
      </c>
      <c r="G74" s="87"/>
      <c r="H74" s="87"/>
      <c r="I74" s="68" t="s">
        <v>144</v>
      </c>
    </row>
    <row r="75" spans="1:10">
      <c r="C75" s="68" t="s">
        <v>76</v>
      </c>
      <c r="D75" s="166"/>
      <c r="E75" s="122">
        <v>0</v>
      </c>
      <c r="F75" s="167" t="s">
        <v>50</v>
      </c>
      <c r="G75" s="87"/>
      <c r="H75" s="87"/>
    </row>
    <row r="76" spans="1:10">
      <c r="C76" s="116" t="s">
        <v>77</v>
      </c>
      <c r="D76" s="166" t="s">
        <v>145</v>
      </c>
      <c r="E76" s="122">
        <v>374930.89</v>
      </c>
      <c r="F76" s="167" t="s">
        <v>51</v>
      </c>
      <c r="G76" s="87"/>
      <c r="H76" s="123"/>
      <c r="I76" s="68" t="s">
        <v>146</v>
      </c>
    </row>
    <row r="77" spans="1:10">
      <c r="C77" s="124" t="s">
        <v>78</v>
      </c>
      <c r="D77" s="168"/>
      <c r="E77" s="122">
        <v>0</v>
      </c>
      <c r="F77" s="167" t="s">
        <v>105</v>
      </c>
      <c r="G77" s="87"/>
      <c r="H77" s="123"/>
      <c r="I77" s="68" t="s">
        <v>147</v>
      </c>
    </row>
    <row r="78" spans="1:10">
      <c r="C78" s="68" t="s">
        <v>79</v>
      </c>
      <c r="D78" s="166" t="s">
        <v>148</v>
      </c>
      <c r="E78" s="122">
        <v>2738.58</v>
      </c>
      <c r="F78" s="167" t="s">
        <v>106</v>
      </c>
      <c r="G78" s="87"/>
      <c r="H78" s="123"/>
    </row>
    <row r="79" spans="1:10">
      <c r="C79" s="116" t="s">
        <v>80</v>
      </c>
      <c r="D79" s="166" t="s">
        <v>149</v>
      </c>
      <c r="E79" s="122">
        <v>1917992.77</v>
      </c>
      <c r="F79" s="167" t="s">
        <v>82</v>
      </c>
      <c r="G79" s="87"/>
      <c r="H79" s="123"/>
      <c r="I79" s="68" t="s">
        <v>150</v>
      </c>
    </row>
    <row r="80" spans="1:10">
      <c r="C80" s="68" t="s">
        <v>151</v>
      </c>
      <c r="D80" s="166"/>
      <c r="E80" s="122">
        <v>0</v>
      </c>
      <c r="F80" s="167"/>
      <c r="G80" s="87"/>
      <c r="H80" s="123"/>
      <c r="I80" s="68" t="s">
        <v>152</v>
      </c>
    </row>
    <row r="81" spans="3:9">
      <c r="C81" s="68" t="s">
        <v>84</v>
      </c>
      <c r="D81" s="166" t="s">
        <v>153</v>
      </c>
      <c r="E81" s="122">
        <v>338.66</v>
      </c>
      <c r="F81" s="167" t="s">
        <v>107</v>
      </c>
      <c r="G81" s="87"/>
      <c r="H81" s="123"/>
    </row>
    <row r="82" spans="3:9">
      <c r="C82" s="68" t="s">
        <v>85</v>
      </c>
      <c r="D82" s="166"/>
      <c r="E82" s="122">
        <v>0</v>
      </c>
      <c r="F82" s="167" t="s">
        <v>108</v>
      </c>
      <c r="G82" s="87"/>
      <c r="H82" s="123"/>
      <c r="I82" s="68" t="s">
        <v>154</v>
      </c>
    </row>
    <row r="83" spans="3:9">
      <c r="C83" s="93" t="s">
        <v>86</v>
      </c>
      <c r="D83" s="166" t="s">
        <v>155</v>
      </c>
      <c r="E83" s="122">
        <v>0</v>
      </c>
      <c r="F83" s="167" t="s">
        <v>109</v>
      </c>
      <c r="G83" s="87"/>
      <c r="H83" s="123"/>
    </row>
    <row r="84" spans="3:9">
      <c r="C84" s="68" t="s">
        <v>87</v>
      </c>
      <c r="D84" s="166"/>
      <c r="E84" s="122">
        <v>0</v>
      </c>
      <c r="F84" s="167" t="s">
        <v>110</v>
      </c>
      <c r="G84" s="87"/>
      <c r="H84" s="123"/>
      <c r="I84" s="68" t="s">
        <v>156</v>
      </c>
    </row>
    <row r="85" spans="3:9">
      <c r="C85" s="68" t="s">
        <v>88</v>
      </c>
      <c r="D85" s="166" t="s">
        <v>157</v>
      </c>
      <c r="E85" s="122">
        <v>0</v>
      </c>
      <c r="F85" s="167" t="s">
        <v>111</v>
      </c>
      <c r="G85" s="87"/>
      <c r="H85" s="123"/>
      <c r="I85" s="68" t="s">
        <v>158</v>
      </c>
    </row>
    <row r="86" spans="3:9">
      <c r="C86" s="68" t="s">
        <v>90</v>
      </c>
      <c r="D86" s="172"/>
      <c r="E86" s="122">
        <v>0</v>
      </c>
      <c r="F86" s="167" t="s">
        <v>112</v>
      </c>
      <c r="H86" s="125"/>
    </row>
    <row r="87" spans="3:9">
      <c r="D87" s="172"/>
      <c r="E87" s="126" t="s">
        <v>72</v>
      </c>
      <c r="F87" s="71"/>
      <c r="H87" s="125"/>
      <c r="I87" s="68" t="s">
        <v>159</v>
      </c>
    </row>
    <row r="88" spans="3:9" ht="13.5" thickBot="1">
      <c r="D88" s="69"/>
      <c r="E88" s="127">
        <v>3169519.5500000003</v>
      </c>
      <c r="F88" s="71"/>
      <c r="G88" s="93"/>
      <c r="H88" s="128"/>
      <c r="I88" s="68" t="s">
        <v>160</v>
      </c>
    </row>
    <row r="89" spans="3:9" ht="13.5" thickTop="1">
      <c r="C89" s="94"/>
      <c r="D89" s="129"/>
      <c r="G89" s="93"/>
      <c r="H89" s="93"/>
    </row>
    <row r="90" spans="3:9">
      <c r="C90" s="94"/>
      <c r="D90" s="129"/>
    </row>
    <row r="91" spans="3:9">
      <c r="C91" s="94"/>
      <c r="D91" s="129"/>
      <c r="G91" s="93"/>
      <c r="H91" s="93"/>
    </row>
    <row r="92" spans="3:9">
      <c r="C92" s="94"/>
      <c r="D92" s="129"/>
      <c r="G92" s="93"/>
      <c r="H92" s="93"/>
    </row>
    <row r="93" spans="3:9">
      <c r="C93" s="94"/>
      <c r="D93" s="129"/>
      <c r="G93" s="87"/>
      <c r="H93" s="87"/>
    </row>
    <row r="94" spans="3:9">
      <c r="C94" s="94"/>
      <c r="D94" s="129"/>
      <c r="G94" s="93"/>
      <c r="H94" s="93"/>
    </row>
    <row r="95" spans="3:9">
      <c r="C95" s="94"/>
      <c r="D95" s="129"/>
      <c r="G95" s="93"/>
      <c r="H95" s="93"/>
    </row>
    <row r="96" spans="3:9">
      <c r="C96" s="94"/>
      <c r="D96" s="129"/>
      <c r="G96" s="93"/>
      <c r="H96" s="93"/>
    </row>
    <row r="97" spans="3:8">
      <c r="C97" s="94"/>
      <c r="D97" s="129"/>
      <c r="G97" s="93"/>
      <c r="H97" s="93"/>
    </row>
    <row r="98" spans="3:8">
      <c r="C98" s="94"/>
      <c r="D98" s="129"/>
      <c r="G98" s="93"/>
      <c r="H98" s="93"/>
    </row>
    <row r="99" spans="3:8">
      <c r="C99" s="94"/>
      <c r="D99" s="129"/>
      <c r="G99" s="93"/>
      <c r="H99" s="93"/>
    </row>
    <row r="100" spans="3:8">
      <c r="C100" s="94"/>
      <c r="D100" s="129"/>
      <c r="G100" s="93"/>
      <c r="H100" s="93"/>
    </row>
  </sheetData>
  <hyperlinks>
    <hyperlink ref="O26" location="'4 Payroll Adjmt'!D9" display="A" xr:uid="{00000000-0004-0000-0500-000000000000}"/>
    <hyperlink ref="E2" r:id="rId1" xr:uid="{87955368-E0F7-4D05-A641-43D6AD195B75}"/>
  </hyperlinks>
  <printOptions horizontalCentered="1" verticalCentered="1"/>
  <pageMargins left="0" right="0" top="0" bottom="0" header="0" footer="0"/>
  <pageSetup paperSize="5" scale="70" orientation="portrait" r:id="rId2"/>
  <headerFooter alignWithMargins="0">
    <oddFooter>&amp;L&amp;11&amp;F
&amp;A&amp;R&amp;"Arial,Bold"&amp;18 &amp;K01+0004.2</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3:I50"/>
  <sheetViews>
    <sheetView workbookViewId="0"/>
  </sheetViews>
  <sheetFormatPr defaultColWidth="9.140625" defaultRowHeight="15"/>
  <cols>
    <col min="1" max="1" width="75.85546875" style="131" customWidth="1"/>
    <col min="2" max="2" width="15.140625" style="131" customWidth="1"/>
    <col min="3" max="3" width="14.42578125" style="131" bestFit="1" customWidth="1"/>
    <col min="4" max="4" width="17.42578125" style="131" customWidth="1"/>
    <col min="5" max="5" width="2.85546875" style="131" customWidth="1"/>
    <col min="6" max="6" width="14.42578125" style="131" customWidth="1"/>
    <col min="7" max="7" width="14.42578125" style="131" bestFit="1" customWidth="1"/>
    <col min="8" max="8" width="18.85546875" style="131" customWidth="1"/>
    <col min="9" max="9" width="14.42578125" style="131" customWidth="1"/>
    <col min="10" max="16384" width="9.140625" style="131"/>
  </cols>
  <sheetData>
    <row r="3" spans="2:2">
      <c r="B3" s="132"/>
    </row>
    <row r="49" spans="1:9" ht="15.75" thickBot="1">
      <c r="A49" t="s">
        <v>162</v>
      </c>
      <c r="B49" s="186">
        <v>493274.52</v>
      </c>
      <c r="C49" s="134">
        <f>C38*C47</f>
        <v>0</v>
      </c>
      <c r="D49" s="134">
        <f>D38*D47</f>
        <v>0</v>
      </c>
      <c r="E49" s="133"/>
      <c r="F49" s="186">
        <v>496853.6</v>
      </c>
      <c r="G49" s="134">
        <f>G38*G47</f>
        <v>0</v>
      </c>
      <c r="H49" s="134">
        <f>H38*H47</f>
        <v>0</v>
      </c>
      <c r="I49" s="133"/>
    </row>
    <row r="50" spans="1:9" ht="15.75" thickTop="1">
      <c r="B50" s="227" t="s">
        <v>48</v>
      </c>
      <c r="F50" s="227" t="s">
        <v>49</v>
      </c>
    </row>
  </sheetData>
  <pageMargins left="0.25" right="0.25" top="0.75" bottom="0.75" header="0.3" footer="0.3"/>
  <pageSetup scale="74" orientation="landscape" r:id="rId1"/>
  <headerFooter>
    <oddFooter>&amp;L&amp;11&amp;F
&amp;A&amp;R&amp;"Arial,Bold"&amp;18 4.3</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3DDC9-F16C-456A-A268-390F803E3D45}">
  <sheetPr>
    <pageSetUpPr fitToPage="1"/>
  </sheetPr>
  <dimension ref="A1:K96"/>
  <sheetViews>
    <sheetView view="pageBreakPreview" topLeftCell="A47" zoomScaleNormal="100" zoomScaleSheetLayoutView="100" workbookViewId="0">
      <selection activeCell="H51" sqref="H51"/>
    </sheetView>
  </sheetViews>
  <sheetFormatPr defaultColWidth="8.85546875" defaultRowHeight="15" outlineLevelCol="1"/>
  <cols>
    <col min="1" max="1" width="50" style="228" customWidth="1"/>
    <col min="2" max="3" width="14.42578125" style="228" hidden="1" customWidth="1" outlineLevel="1"/>
    <col min="4" max="4" width="14.42578125" style="228" customWidth="1" collapsed="1"/>
    <col min="5" max="5" width="14.42578125" style="228" hidden="1" customWidth="1" outlineLevel="1"/>
    <col min="6" max="6" width="14.42578125" style="228" customWidth="1" collapsed="1"/>
    <col min="7" max="7" width="14.42578125" style="228" hidden="1" customWidth="1" outlineLevel="1"/>
    <col min="8" max="8" width="8.85546875" style="228" collapsed="1"/>
    <col min="9" max="9" width="12.42578125" style="228" hidden="1" customWidth="1"/>
    <col min="10" max="16384" width="8.85546875" style="228"/>
  </cols>
  <sheetData>
    <row r="1" spans="1:11">
      <c r="A1" s="289"/>
      <c r="B1" s="289"/>
      <c r="C1" s="289"/>
      <c r="D1" s="290" t="s">
        <v>195</v>
      </c>
      <c r="E1" s="289"/>
      <c r="F1" s="289"/>
      <c r="G1" s="289"/>
      <c r="K1" s="229"/>
    </row>
    <row r="2" spans="1:11">
      <c r="A2" s="289"/>
      <c r="B2" s="289"/>
      <c r="C2" s="289"/>
      <c r="D2" s="289"/>
      <c r="E2" s="289"/>
      <c r="F2" s="289"/>
      <c r="G2" s="289"/>
      <c r="K2" s="229"/>
    </row>
    <row r="3" spans="1:11">
      <c r="A3" s="289"/>
      <c r="B3" s="289"/>
      <c r="C3" s="289"/>
      <c r="D3" s="290" t="s">
        <v>196</v>
      </c>
      <c r="E3" s="289"/>
      <c r="F3" s="289"/>
      <c r="G3" s="289"/>
      <c r="K3" s="229"/>
    </row>
    <row r="4" spans="1:11">
      <c r="A4" s="289"/>
      <c r="B4" s="289"/>
      <c r="C4" s="289"/>
      <c r="D4" s="290" t="s">
        <v>197</v>
      </c>
      <c r="E4" s="289"/>
      <c r="F4" s="289"/>
      <c r="G4" s="289"/>
      <c r="K4" s="230"/>
    </row>
    <row r="5" spans="1:11">
      <c r="A5" s="289"/>
      <c r="B5" s="289"/>
      <c r="C5" s="289"/>
      <c r="D5" s="291" t="s">
        <v>288</v>
      </c>
      <c r="E5" s="289"/>
      <c r="F5" s="289"/>
      <c r="G5" s="289"/>
      <c r="K5" s="230"/>
    </row>
    <row r="6" spans="1:11" ht="15.75" thickBot="1">
      <c r="A6" s="292" t="s">
        <v>198</v>
      </c>
      <c r="B6" s="293"/>
      <c r="C6" s="293"/>
      <c r="D6" s="293"/>
      <c r="E6" s="293"/>
      <c r="F6" s="293"/>
      <c r="G6" s="293"/>
      <c r="K6" s="230"/>
    </row>
    <row r="7" spans="1:11" ht="15.75" thickTop="1">
      <c r="A7" s="289"/>
      <c r="B7" s="289"/>
      <c r="C7" s="289"/>
      <c r="D7" s="289"/>
      <c r="E7" s="289"/>
      <c r="F7" s="289"/>
      <c r="G7" s="289"/>
    </row>
    <row r="8" spans="1:11" ht="30">
      <c r="A8" s="289" t="s">
        <v>165</v>
      </c>
      <c r="B8" s="246" t="s">
        <v>22</v>
      </c>
      <c r="C8" s="246" t="s">
        <v>22</v>
      </c>
      <c r="D8" s="246" t="s">
        <v>23</v>
      </c>
      <c r="E8" s="246" t="s">
        <v>23</v>
      </c>
      <c r="F8" s="246" t="s">
        <v>24</v>
      </c>
      <c r="G8" s="246" t="s">
        <v>24</v>
      </c>
      <c r="I8" s="231" t="s">
        <v>199</v>
      </c>
    </row>
    <row r="9" spans="1:11">
      <c r="A9" s="289" t="s">
        <v>165</v>
      </c>
      <c r="B9" s="247" t="s">
        <v>289</v>
      </c>
      <c r="C9" s="247" t="s">
        <v>290</v>
      </c>
      <c r="D9" s="247" t="s">
        <v>289</v>
      </c>
      <c r="E9" s="247" t="s">
        <v>290</v>
      </c>
      <c r="F9" s="247" t="s">
        <v>289</v>
      </c>
      <c r="G9" s="247" t="s">
        <v>290</v>
      </c>
      <c r="I9" s="232" t="s">
        <v>200</v>
      </c>
    </row>
    <row r="10" spans="1:11">
      <c r="A10" s="248" t="s">
        <v>201</v>
      </c>
      <c r="B10" s="249"/>
      <c r="C10" s="249"/>
      <c r="D10" s="249"/>
      <c r="E10" s="249"/>
      <c r="F10" s="249"/>
      <c r="G10" s="249"/>
    </row>
    <row r="11" spans="1:11">
      <c r="A11" s="294" t="s">
        <v>72</v>
      </c>
      <c r="B11" s="295"/>
      <c r="C11" s="295"/>
      <c r="D11" s="295"/>
      <c r="E11" s="295"/>
      <c r="F11" s="295"/>
      <c r="G11" s="295"/>
    </row>
    <row r="12" spans="1:11">
      <c r="A12" s="296" t="s">
        <v>202</v>
      </c>
      <c r="B12" s="295">
        <v>18002.02</v>
      </c>
      <c r="C12" s="295">
        <v>15124.01</v>
      </c>
      <c r="D12" s="295">
        <v>103232.84000000001</v>
      </c>
      <c r="E12" s="295">
        <v>87503.07</v>
      </c>
      <c r="F12" s="295">
        <v>195669.61000000002</v>
      </c>
      <c r="G12" s="295">
        <v>156558.99000000002</v>
      </c>
      <c r="I12" s="233">
        <f>F12-D12</f>
        <v>92436.77</v>
      </c>
    </row>
    <row r="13" spans="1:11">
      <c r="A13" s="296" t="s">
        <v>203</v>
      </c>
      <c r="B13" s="297">
        <v>18002.02</v>
      </c>
      <c r="C13" s="297">
        <v>15124.01</v>
      </c>
      <c r="D13" s="297">
        <v>103232.84000000001</v>
      </c>
      <c r="E13" s="297">
        <v>87503.07</v>
      </c>
      <c r="F13" s="297">
        <v>195669.61000000002</v>
      </c>
      <c r="G13" s="297">
        <v>156558.99000000002</v>
      </c>
      <c r="I13" s="233">
        <f>F13-D13</f>
        <v>92436.77</v>
      </c>
    </row>
    <row r="14" spans="1:11">
      <c r="A14" s="294" t="s">
        <v>72</v>
      </c>
      <c r="B14" s="295"/>
      <c r="C14" s="295"/>
      <c r="D14" s="295"/>
      <c r="E14" s="295"/>
      <c r="F14" s="295"/>
      <c r="G14" s="295"/>
    </row>
    <row r="15" spans="1:11">
      <c r="A15" s="296" t="s">
        <v>204</v>
      </c>
      <c r="B15" s="295">
        <v>127751.33000000002</v>
      </c>
      <c r="C15" s="295">
        <v>76637.890000000014</v>
      </c>
      <c r="D15" s="295">
        <v>756973.07000000007</v>
      </c>
      <c r="E15" s="295">
        <v>638660.36</v>
      </c>
      <c r="F15" s="295">
        <v>1389094.86</v>
      </c>
      <c r="G15" s="295">
        <v>1268705.24</v>
      </c>
      <c r="I15" s="233">
        <f t="shared" ref="I15:I21" si="0">F15-D15</f>
        <v>632121.79</v>
      </c>
    </row>
    <row r="16" spans="1:11">
      <c r="A16" s="296" t="s">
        <v>205</v>
      </c>
      <c r="B16" s="295">
        <v>9608.7000000000007</v>
      </c>
      <c r="C16" s="295">
        <v>16279.23</v>
      </c>
      <c r="D16" s="295">
        <v>80981.930000000008</v>
      </c>
      <c r="E16" s="295">
        <v>79603.87000000001</v>
      </c>
      <c r="F16" s="295">
        <v>143836.15000000002</v>
      </c>
      <c r="G16" s="295">
        <v>128009.39000000001</v>
      </c>
      <c r="I16" s="233">
        <f t="shared" si="0"/>
        <v>62854.220000000016</v>
      </c>
    </row>
    <row r="17" spans="1:9">
      <c r="A17" s="296" t="s">
        <v>206</v>
      </c>
      <c r="B17" s="295">
        <v>6120.0800000000008</v>
      </c>
      <c r="C17" s="295">
        <v>8760.1200000000008</v>
      </c>
      <c r="D17" s="295">
        <v>47593.71</v>
      </c>
      <c r="E17" s="295">
        <v>48850.91</v>
      </c>
      <c r="F17" s="295">
        <v>98165.21</v>
      </c>
      <c r="G17" s="295">
        <v>104729.72000000002</v>
      </c>
      <c r="I17" s="233">
        <f t="shared" si="0"/>
        <v>50571.500000000007</v>
      </c>
    </row>
    <row r="18" spans="1:9">
      <c r="A18" s="296" t="s">
        <v>207</v>
      </c>
      <c r="B18" s="295">
        <v>2.6</v>
      </c>
      <c r="C18" s="295">
        <v>21.16</v>
      </c>
      <c r="D18" s="295">
        <v>9796.01</v>
      </c>
      <c r="E18" s="295">
        <v>10779.99</v>
      </c>
      <c r="F18" s="295">
        <v>25399.890000000003</v>
      </c>
      <c r="G18" s="295">
        <v>22137.32</v>
      </c>
      <c r="I18" s="233">
        <f t="shared" si="0"/>
        <v>15603.880000000003</v>
      </c>
    </row>
    <row r="19" spans="1:9">
      <c r="A19" s="296" t="s">
        <v>208</v>
      </c>
      <c r="B19" s="295">
        <v>68839.44</v>
      </c>
      <c r="C19" s="295">
        <v>82438.840000000011</v>
      </c>
      <c r="D19" s="295">
        <v>471399.57000000007</v>
      </c>
      <c r="E19" s="295">
        <v>477137.88</v>
      </c>
      <c r="F19" s="295">
        <v>974995.03</v>
      </c>
      <c r="G19" s="295">
        <v>971860.33</v>
      </c>
      <c r="I19" s="233">
        <f t="shared" si="0"/>
        <v>503595.45999999996</v>
      </c>
    </row>
    <row r="20" spans="1:9">
      <c r="A20" s="296" t="s">
        <v>209</v>
      </c>
      <c r="B20" s="295">
        <v>101268.32</v>
      </c>
      <c r="C20" s="295">
        <v>88872.750000000015</v>
      </c>
      <c r="D20" s="295">
        <v>638461.05000000005</v>
      </c>
      <c r="E20" s="295">
        <v>557070</v>
      </c>
      <c r="F20" s="295">
        <v>1264410.46</v>
      </c>
      <c r="G20" s="295">
        <v>1092342.31</v>
      </c>
      <c r="I20" s="233">
        <f t="shared" si="0"/>
        <v>625949.40999999992</v>
      </c>
    </row>
    <row r="21" spans="1:9">
      <c r="A21" s="296" t="s">
        <v>210</v>
      </c>
      <c r="B21" s="295">
        <v>32018.980000000003</v>
      </c>
      <c r="C21" s="295">
        <v>35929.850000000006</v>
      </c>
      <c r="D21" s="295">
        <v>204621.52000000002</v>
      </c>
      <c r="E21" s="295">
        <v>210289.82</v>
      </c>
      <c r="F21" s="295">
        <v>452804.76</v>
      </c>
      <c r="G21" s="295">
        <v>444985.40000000008</v>
      </c>
      <c r="I21" s="233">
        <f t="shared" si="0"/>
        <v>248183.24</v>
      </c>
    </row>
    <row r="22" spans="1:9">
      <c r="A22" s="296" t="s">
        <v>211</v>
      </c>
      <c r="B22" s="297">
        <v>345609.45</v>
      </c>
      <c r="C22" s="297">
        <v>308939.83999999997</v>
      </c>
      <c r="D22" s="297">
        <v>2209826.86</v>
      </c>
      <c r="E22" s="297">
        <v>2022392.83</v>
      </c>
      <c r="F22" s="297">
        <v>4348706.3599999994</v>
      </c>
      <c r="G22" s="297">
        <v>4032769.7099999995</v>
      </c>
      <c r="I22" s="233">
        <f>F22-D22</f>
        <v>2138879.4999999995</v>
      </c>
    </row>
    <row r="23" spans="1:9">
      <c r="A23" s="294" t="s">
        <v>72</v>
      </c>
      <c r="B23" s="295"/>
      <c r="C23" s="295"/>
      <c r="D23" s="295"/>
      <c r="E23" s="295"/>
      <c r="F23" s="295"/>
      <c r="G23" s="295"/>
    </row>
    <row r="24" spans="1:9">
      <c r="A24" s="296" t="s">
        <v>212</v>
      </c>
      <c r="B24" s="295">
        <v>1732.46</v>
      </c>
      <c r="C24" s="295">
        <v>2106.8000000000002</v>
      </c>
      <c r="D24" s="295">
        <v>11207.94</v>
      </c>
      <c r="E24" s="295">
        <v>10164.07</v>
      </c>
      <c r="F24" s="295">
        <v>21155.699999999997</v>
      </c>
      <c r="G24" s="295">
        <v>27066.329999999998</v>
      </c>
      <c r="I24" s="233">
        <f t="shared" ref="I24:I27" si="1">F24-D24</f>
        <v>9947.7599999999966</v>
      </c>
    </row>
    <row r="25" spans="1:9">
      <c r="A25" s="296" t="s">
        <v>213</v>
      </c>
      <c r="B25" s="295">
        <v>7006.36</v>
      </c>
      <c r="C25" s="295">
        <v>8500.93</v>
      </c>
      <c r="D25" s="295">
        <v>43086.060000000005</v>
      </c>
      <c r="E25" s="295">
        <v>43201.54</v>
      </c>
      <c r="F25" s="295">
        <v>88509.200000000012</v>
      </c>
      <c r="G25" s="295">
        <v>75595.69</v>
      </c>
      <c r="I25" s="233">
        <f t="shared" si="1"/>
        <v>45423.140000000007</v>
      </c>
    </row>
    <row r="26" spans="1:9">
      <c r="A26" s="296" t="s">
        <v>214</v>
      </c>
      <c r="B26" s="295">
        <v>37773.72</v>
      </c>
      <c r="C26" s="295">
        <v>26484.880000000001</v>
      </c>
      <c r="D26" s="295">
        <v>227847.02</v>
      </c>
      <c r="E26" s="295">
        <v>286365.02</v>
      </c>
      <c r="F26" s="295">
        <v>421230.09000000008</v>
      </c>
      <c r="G26" s="295">
        <v>498533.53000000009</v>
      </c>
      <c r="I26" s="233">
        <f t="shared" si="1"/>
        <v>193383.07000000009</v>
      </c>
    </row>
    <row r="27" spans="1:9">
      <c r="A27" s="296" t="s">
        <v>215</v>
      </c>
      <c r="B27" s="297">
        <v>46512.54</v>
      </c>
      <c r="C27" s="297">
        <v>37092.61</v>
      </c>
      <c r="D27" s="297">
        <v>282141.02</v>
      </c>
      <c r="E27" s="297">
        <v>339730.63000000006</v>
      </c>
      <c r="F27" s="297">
        <v>530894.99</v>
      </c>
      <c r="G27" s="297">
        <v>601195.55000000005</v>
      </c>
      <c r="I27" s="233">
        <f t="shared" si="1"/>
        <v>248753.96999999997</v>
      </c>
    </row>
    <row r="28" spans="1:9">
      <c r="A28" s="294" t="s">
        <v>72</v>
      </c>
      <c r="B28" s="295"/>
      <c r="C28" s="295"/>
      <c r="D28" s="295"/>
      <c r="E28" s="295"/>
      <c r="F28" s="295"/>
      <c r="G28" s="295"/>
    </row>
    <row r="29" spans="1:9">
      <c r="A29" s="294" t="s">
        <v>72</v>
      </c>
      <c r="B29" s="295"/>
      <c r="C29" s="295"/>
      <c r="D29" s="295"/>
      <c r="E29" s="295"/>
      <c r="F29" s="295"/>
      <c r="G29" s="295"/>
      <c r="I29" s="233">
        <f t="shared" ref="I29:I30" si="2">F29-D29</f>
        <v>0</v>
      </c>
    </row>
    <row r="30" spans="1:9">
      <c r="A30" s="296" t="s">
        <v>216</v>
      </c>
      <c r="B30" s="295">
        <v>151382.46000000002</v>
      </c>
      <c r="C30" s="295">
        <v>133294.21</v>
      </c>
      <c r="D30" s="295">
        <v>934492.99</v>
      </c>
      <c r="E30" s="295">
        <v>809329.31</v>
      </c>
      <c r="F30" s="295">
        <v>1778443.2</v>
      </c>
      <c r="G30" s="295">
        <v>1657845.6400000001</v>
      </c>
      <c r="I30" s="233">
        <f t="shared" si="2"/>
        <v>843950.21</v>
      </c>
    </row>
    <row r="31" spans="1:9">
      <c r="A31" s="296" t="s">
        <v>217</v>
      </c>
      <c r="B31" s="295">
        <v>1665.3899999999999</v>
      </c>
      <c r="C31" s="295">
        <v>-66.34</v>
      </c>
      <c r="D31" s="295">
        <v>6408.44</v>
      </c>
      <c r="E31" s="295">
        <v>5053.29</v>
      </c>
      <c r="F31" s="295">
        <v>14937.82</v>
      </c>
      <c r="G31" s="295">
        <v>5637.37</v>
      </c>
    </row>
    <row r="32" spans="1:9">
      <c r="A32" s="296" t="s">
        <v>218</v>
      </c>
      <c r="B32" s="295">
        <v>8015.7100000000009</v>
      </c>
      <c r="C32" s="295">
        <v>1108.56</v>
      </c>
      <c r="D32" s="295">
        <v>22049.1</v>
      </c>
      <c r="E32" s="295">
        <v>7023.8799999999992</v>
      </c>
      <c r="F32" s="295">
        <v>36990.68</v>
      </c>
      <c r="G32" s="295">
        <v>16110.16</v>
      </c>
      <c r="I32" s="233">
        <f t="shared" ref="I32:I39" si="3">F32-D32</f>
        <v>14941.580000000002</v>
      </c>
    </row>
    <row r="33" spans="1:9">
      <c r="A33" s="296" t="s">
        <v>219</v>
      </c>
      <c r="B33" s="295"/>
      <c r="C33" s="295">
        <v>783.00999999999988</v>
      </c>
      <c r="D33" s="295"/>
      <c r="E33" s="295">
        <v>8656.880000000001</v>
      </c>
      <c r="F33" s="295">
        <v>1186.8499999999999</v>
      </c>
      <c r="G33" s="295">
        <v>10157.14</v>
      </c>
      <c r="I33" s="233">
        <f t="shared" si="3"/>
        <v>1186.8499999999999</v>
      </c>
    </row>
    <row r="34" spans="1:9">
      <c r="A34" s="296" t="s">
        <v>220</v>
      </c>
      <c r="B34" s="295">
        <v>0</v>
      </c>
      <c r="C34" s="295"/>
      <c r="D34" s="295">
        <v>274.95999999999998</v>
      </c>
      <c r="E34" s="295"/>
      <c r="F34" s="295">
        <v>274.95999999999998</v>
      </c>
      <c r="G34" s="295"/>
      <c r="I34" s="233">
        <f t="shared" si="3"/>
        <v>0</v>
      </c>
    </row>
    <row r="35" spans="1:9">
      <c r="A35" s="296" t="s">
        <v>221</v>
      </c>
      <c r="B35" s="297">
        <v>161063.56</v>
      </c>
      <c r="C35" s="297">
        <v>135119.44000000003</v>
      </c>
      <c r="D35" s="297">
        <v>963225.49</v>
      </c>
      <c r="E35" s="297">
        <v>830063.36</v>
      </c>
      <c r="F35" s="297">
        <v>1831833.51</v>
      </c>
      <c r="G35" s="297">
        <v>1689750.31</v>
      </c>
      <c r="I35" s="233">
        <f t="shared" si="3"/>
        <v>868608.02</v>
      </c>
    </row>
    <row r="36" spans="1:9">
      <c r="A36" s="296" t="s">
        <v>222</v>
      </c>
      <c r="B36" s="297">
        <v>571187.57000000007</v>
      </c>
      <c r="C36" s="297">
        <v>496275.9</v>
      </c>
      <c r="D36" s="297">
        <v>3558426.21</v>
      </c>
      <c r="E36" s="297">
        <v>3279689.89</v>
      </c>
      <c r="F36" s="297">
        <v>6907104.4699999997</v>
      </c>
      <c r="G36" s="297">
        <v>6480274.5599999996</v>
      </c>
      <c r="I36" s="233">
        <f t="shared" si="3"/>
        <v>3348678.26</v>
      </c>
    </row>
    <row r="37" spans="1:9">
      <c r="A37" s="294" t="s">
        <v>72</v>
      </c>
      <c r="B37" s="295"/>
      <c r="C37" s="295"/>
      <c r="D37" s="295"/>
      <c r="E37" s="295"/>
      <c r="F37" s="295"/>
      <c r="G37" s="295"/>
      <c r="I37" s="233">
        <f t="shared" si="3"/>
        <v>0</v>
      </c>
    </row>
    <row r="38" spans="1:9">
      <c r="A38" s="248" t="s">
        <v>223</v>
      </c>
      <c r="B38" s="249"/>
      <c r="C38" s="249"/>
      <c r="D38" s="249"/>
      <c r="E38" s="249"/>
      <c r="F38" s="249"/>
      <c r="G38" s="249"/>
      <c r="I38" s="233">
        <f t="shared" si="3"/>
        <v>0</v>
      </c>
    </row>
    <row r="39" spans="1:9">
      <c r="A39" s="294" t="s">
        <v>72</v>
      </c>
      <c r="B39" s="295"/>
      <c r="C39" s="295"/>
      <c r="D39" s="295"/>
      <c r="E39" s="295"/>
      <c r="F39" s="295"/>
      <c r="G39" s="295"/>
      <c r="I39" s="233">
        <f t="shared" si="3"/>
        <v>0</v>
      </c>
    </row>
    <row r="40" spans="1:9">
      <c r="A40" s="294" t="s">
        <v>72</v>
      </c>
      <c r="B40" s="295"/>
      <c r="C40" s="295"/>
      <c r="D40" s="295"/>
      <c r="E40" s="295"/>
      <c r="F40" s="295"/>
      <c r="G40" s="295"/>
    </row>
    <row r="41" spans="1:9">
      <c r="A41" s="296" t="s">
        <v>224</v>
      </c>
      <c r="B41" s="295">
        <v>18537.900000000001</v>
      </c>
      <c r="C41" s="295">
        <v>12351.32</v>
      </c>
      <c r="D41" s="295">
        <v>104119.88000000002</v>
      </c>
      <c r="E41" s="295">
        <v>75828.459999999992</v>
      </c>
      <c r="F41" s="295">
        <v>205215.05000000002</v>
      </c>
      <c r="G41" s="295">
        <v>155928.42000000001</v>
      </c>
    </row>
    <row r="42" spans="1:9">
      <c r="A42" s="296" t="s">
        <v>225</v>
      </c>
      <c r="B42" s="295">
        <v>17577.030000000002</v>
      </c>
      <c r="C42" s="295">
        <v>15579.230000000001</v>
      </c>
      <c r="D42" s="295">
        <v>122878.90000000002</v>
      </c>
      <c r="E42" s="295">
        <v>112385.45000000001</v>
      </c>
      <c r="F42" s="295">
        <v>207293.84000000003</v>
      </c>
      <c r="G42" s="295">
        <v>229416.84000000003</v>
      </c>
    </row>
    <row r="43" spans="1:9">
      <c r="A43" s="296" t="s">
        <v>226</v>
      </c>
      <c r="B43" s="295">
        <v>0</v>
      </c>
      <c r="C43" s="295">
        <v>-1664.2799999999997</v>
      </c>
      <c r="D43" s="295">
        <v>3192.72</v>
      </c>
      <c r="E43" s="295">
        <v>6800.869999999999</v>
      </c>
      <c r="F43" s="295">
        <v>3746.4399999999996</v>
      </c>
      <c r="G43" s="295">
        <v>7249.19</v>
      </c>
    </row>
    <row r="44" spans="1:9">
      <c r="A44" s="296" t="s">
        <v>227</v>
      </c>
      <c r="B44" s="295">
        <v>21390.16</v>
      </c>
      <c r="C44" s="295">
        <v>17185.84</v>
      </c>
      <c r="D44" s="295">
        <v>114145.83</v>
      </c>
      <c r="E44" s="295">
        <v>75433.990000000005</v>
      </c>
      <c r="F44" s="295">
        <v>210784.94</v>
      </c>
      <c r="G44" s="295">
        <v>150289.35000000003</v>
      </c>
      <c r="I44" s="233">
        <f t="shared" ref="I44:I50" si="4">F44-D44</f>
        <v>96639.11</v>
      </c>
    </row>
    <row r="45" spans="1:9">
      <c r="A45" s="296" t="s">
        <v>228</v>
      </c>
      <c r="B45" s="295">
        <v>14031.7</v>
      </c>
      <c r="C45" s="295">
        <v>26362.940000000002</v>
      </c>
      <c r="D45" s="295">
        <v>97280.630000000019</v>
      </c>
      <c r="E45" s="295">
        <v>111344.57000000002</v>
      </c>
      <c r="F45" s="295">
        <v>198241.88000000003</v>
      </c>
      <c r="G45" s="295">
        <v>216876.91000000003</v>
      </c>
      <c r="I45" s="233">
        <f t="shared" si="4"/>
        <v>100961.25000000001</v>
      </c>
    </row>
    <row r="46" spans="1:9">
      <c r="A46" s="296" t="s">
        <v>229</v>
      </c>
      <c r="B46" s="295">
        <v>810.71999999999991</v>
      </c>
      <c r="C46" s="295">
        <v>3.26</v>
      </c>
      <c r="D46" s="295">
        <v>3376.8599999999997</v>
      </c>
      <c r="E46" s="295">
        <v>3412.3199999999997</v>
      </c>
      <c r="F46" s="295">
        <v>6898.7199999999993</v>
      </c>
      <c r="G46" s="295">
        <v>6045.57</v>
      </c>
      <c r="I46" s="233">
        <f t="shared" si="4"/>
        <v>3521.8599999999997</v>
      </c>
    </row>
    <row r="47" spans="1:9">
      <c r="A47" s="296" t="s">
        <v>230</v>
      </c>
      <c r="B47" s="297">
        <v>72347.510000000009</v>
      </c>
      <c r="C47" s="297">
        <v>69818.31</v>
      </c>
      <c r="D47" s="297">
        <v>444994.82000000007</v>
      </c>
      <c r="E47" s="297">
        <v>385205.66000000003</v>
      </c>
      <c r="F47" s="297">
        <v>832180.87</v>
      </c>
      <c r="G47" s="297">
        <v>765806.28000000014</v>
      </c>
      <c r="I47" s="233">
        <f t="shared" si="4"/>
        <v>387186.04999999993</v>
      </c>
    </row>
    <row r="48" spans="1:9">
      <c r="A48" s="294" t="s">
        <v>72</v>
      </c>
      <c r="B48" s="295"/>
      <c r="C48" s="295"/>
      <c r="D48" s="295"/>
      <c r="E48" s="295"/>
      <c r="F48" s="295"/>
      <c r="G48" s="295"/>
      <c r="I48" s="233">
        <f t="shared" si="4"/>
        <v>0</v>
      </c>
    </row>
    <row r="49" spans="1:9">
      <c r="A49" s="296" t="s">
        <v>231</v>
      </c>
      <c r="B49" s="297">
        <v>72347.510000000009</v>
      </c>
      <c r="C49" s="297">
        <v>69818.31</v>
      </c>
      <c r="D49" s="297">
        <v>444994.82000000007</v>
      </c>
      <c r="E49" s="297">
        <v>385205.66000000003</v>
      </c>
      <c r="F49" s="297">
        <v>832180.87</v>
      </c>
      <c r="G49" s="297">
        <v>765806.28000000014</v>
      </c>
      <c r="I49" s="233">
        <f t="shared" si="4"/>
        <v>387186.04999999993</v>
      </c>
    </row>
    <row r="50" spans="1:9">
      <c r="A50" s="294" t="s">
        <v>72</v>
      </c>
      <c r="B50" s="295"/>
      <c r="C50" s="295"/>
      <c r="D50" s="295"/>
      <c r="E50" s="295"/>
      <c r="F50" s="295"/>
      <c r="G50" s="295"/>
      <c r="I50" s="233">
        <f t="shared" si="4"/>
        <v>0</v>
      </c>
    </row>
    <row r="51" spans="1:9">
      <c r="A51" s="298" t="s">
        <v>25</v>
      </c>
      <c r="B51" s="299">
        <v>643535.08000000007</v>
      </c>
      <c r="C51" s="299">
        <v>566094.21000000008</v>
      </c>
      <c r="D51" s="299">
        <v>4003421.03</v>
      </c>
      <c r="E51" s="299">
        <v>3664895.5500000003</v>
      </c>
      <c r="F51" s="300">
        <v>7739285.3399999999</v>
      </c>
      <c r="G51" s="299">
        <v>7246080.8399999999</v>
      </c>
    </row>
    <row r="52" spans="1:9">
      <c r="A52" s="294" t="s">
        <v>72</v>
      </c>
      <c r="B52" s="295"/>
      <c r="C52" s="295"/>
      <c r="D52" s="295"/>
      <c r="E52" s="295"/>
      <c r="F52" s="295"/>
      <c r="G52" s="295"/>
      <c r="I52" s="233">
        <f>F52-D52</f>
        <v>0</v>
      </c>
    </row>
    <row r="53" spans="1:9">
      <c r="A53" s="296" t="s">
        <v>232</v>
      </c>
      <c r="B53" s="295">
        <v>406730.88</v>
      </c>
      <c r="C53" s="295">
        <v>369765.72000000003</v>
      </c>
      <c r="D53" s="295">
        <v>2449082.1100000003</v>
      </c>
      <c r="E53" s="295">
        <v>2384153.1</v>
      </c>
      <c r="F53" s="295">
        <v>5047472.8599999994</v>
      </c>
      <c r="G53" s="295">
        <v>4996411.8600000003</v>
      </c>
    </row>
    <row r="54" spans="1:9" s="234" customFormat="1">
      <c r="A54" s="296" t="s">
        <v>233</v>
      </c>
      <c r="B54" s="295"/>
      <c r="C54" s="295"/>
      <c r="D54" s="295"/>
      <c r="E54" s="295"/>
      <c r="F54" s="295"/>
      <c r="G54" s="295"/>
      <c r="I54" s="235">
        <f>F54-D54</f>
        <v>0</v>
      </c>
    </row>
    <row r="55" spans="1:9">
      <c r="A55" s="296" t="s">
        <v>234</v>
      </c>
      <c r="B55" s="297">
        <v>406730.88</v>
      </c>
      <c r="C55" s="297">
        <v>369765.72000000003</v>
      </c>
      <c r="D55" s="297">
        <v>2449082.1100000003</v>
      </c>
      <c r="E55" s="297">
        <v>2384153.1</v>
      </c>
      <c r="F55" s="297">
        <v>5047472.8599999994</v>
      </c>
      <c r="G55" s="297">
        <v>4996411.8600000003</v>
      </c>
    </row>
    <row r="56" spans="1:9">
      <c r="A56" s="296" t="s">
        <v>235</v>
      </c>
      <c r="B56" s="295">
        <v>25469.15</v>
      </c>
      <c r="C56" s="295">
        <v>39046.990000000005</v>
      </c>
      <c r="D56" s="295">
        <v>90479.89</v>
      </c>
      <c r="E56" s="295">
        <v>123100.7</v>
      </c>
      <c r="F56" s="295">
        <v>202340</v>
      </c>
      <c r="G56" s="295">
        <v>228459.48000000004</v>
      </c>
      <c r="I56" s="233">
        <f>F56-D56</f>
        <v>111860.11</v>
      </c>
    </row>
    <row r="57" spans="1:9">
      <c r="A57" s="294" t="s">
        <v>72</v>
      </c>
      <c r="B57" s="295"/>
      <c r="C57" s="295"/>
      <c r="D57" s="295"/>
      <c r="E57" s="295"/>
      <c r="F57" s="295"/>
      <c r="G57" s="295"/>
    </row>
    <row r="58" spans="1:9">
      <c r="A58" s="296" t="s">
        <v>236</v>
      </c>
      <c r="B58" s="299">
        <v>1075735.1100000001</v>
      </c>
      <c r="C58" s="299">
        <v>974906.92</v>
      </c>
      <c r="D58" s="299">
        <v>6542983.0299999993</v>
      </c>
      <c r="E58" s="299">
        <v>6172149.3500000006</v>
      </c>
      <c r="F58" s="299">
        <v>12989098.199999999</v>
      </c>
      <c r="G58" s="299">
        <v>12470952.180000002</v>
      </c>
      <c r="I58" s="233">
        <f t="shared" ref="I58:I59" si="5">F58-D58</f>
        <v>6446115.1699999999</v>
      </c>
    </row>
    <row r="59" spans="1:9">
      <c r="A59" s="294" t="s">
        <v>72</v>
      </c>
      <c r="B59" s="295"/>
      <c r="C59" s="295"/>
      <c r="D59" s="295"/>
      <c r="E59" s="295"/>
      <c r="F59" s="295"/>
      <c r="G59" s="295"/>
      <c r="I59" s="233">
        <f t="shared" si="5"/>
        <v>0</v>
      </c>
    </row>
    <row r="60" spans="1:9">
      <c r="A60" s="296" t="s">
        <v>26</v>
      </c>
      <c r="B60" s="295">
        <v>25277.439999999999</v>
      </c>
      <c r="C60" s="295">
        <v>14928.300000000001</v>
      </c>
      <c r="D60" s="295">
        <v>139643.27000000002</v>
      </c>
      <c r="E60" s="295">
        <v>125665.81000000001</v>
      </c>
      <c r="F60" s="295">
        <v>275867.2</v>
      </c>
      <c r="G60" s="295">
        <v>217724.78</v>
      </c>
    </row>
    <row r="61" spans="1:9">
      <c r="A61" s="296" t="s">
        <v>28</v>
      </c>
      <c r="B61" s="301">
        <v>214392.91999999998</v>
      </c>
      <c r="C61" s="301">
        <v>200309.60000000003</v>
      </c>
      <c r="D61" s="301">
        <v>1090396.23</v>
      </c>
      <c r="E61" s="301">
        <v>947576.25</v>
      </c>
      <c r="F61" s="301">
        <v>2171194.98</v>
      </c>
      <c r="G61" s="301">
        <v>1927269.97</v>
      </c>
      <c r="I61" s="233">
        <f>F61-D61</f>
        <v>1080798.75</v>
      </c>
    </row>
    <row r="62" spans="1:9">
      <c r="A62" s="294" t="s">
        <v>72</v>
      </c>
      <c r="B62" s="295"/>
      <c r="C62" s="295"/>
      <c r="D62" s="295"/>
      <c r="E62" s="295"/>
      <c r="F62" s="295"/>
      <c r="G62" s="295"/>
    </row>
    <row r="63" spans="1:9">
      <c r="A63" s="296" t="s">
        <v>27</v>
      </c>
      <c r="B63" s="302">
        <v>1315405.4700000002</v>
      </c>
      <c r="C63" s="302">
        <v>1190144.82</v>
      </c>
      <c r="D63" s="302">
        <v>7773022.5300000003</v>
      </c>
      <c r="E63" s="302">
        <v>7245391.4100000001</v>
      </c>
      <c r="F63" s="302">
        <v>15436160.379999999</v>
      </c>
      <c r="G63" s="302">
        <v>14615946.93</v>
      </c>
      <c r="I63" s="233">
        <f t="shared" ref="I63:I65" si="6">F63-D63</f>
        <v>7663137.8499999987</v>
      </c>
    </row>
    <row r="64" spans="1:9">
      <c r="A64" s="294" t="s">
        <v>72</v>
      </c>
      <c r="B64" s="295"/>
      <c r="C64" s="295"/>
      <c r="D64" s="295"/>
      <c r="E64" s="295"/>
      <c r="F64" s="295"/>
      <c r="G64" s="295"/>
      <c r="I64" s="233">
        <f t="shared" si="6"/>
        <v>0</v>
      </c>
    </row>
    <row r="65" spans="1:9">
      <c r="A65" s="296" t="s">
        <v>237</v>
      </c>
      <c r="B65" s="295">
        <v>55370.45</v>
      </c>
      <c r="C65" s="295">
        <v>25724.46</v>
      </c>
      <c r="D65" s="295">
        <v>271687.76000000007</v>
      </c>
      <c r="E65" s="295">
        <v>148930.12000000002</v>
      </c>
      <c r="F65" s="295">
        <v>490620.89000000007</v>
      </c>
      <c r="G65" s="295">
        <v>337919.25000000006</v>
      </c>
      <c r="I65" s="233">
        <f t="shared" si="6"/>
        <v>218933.13</v>
      </c>
    </row>
    <row r="66" spans="1:9" ht="15.75" thickBot="1">
      <c r="A66" s="303" t="s">
        <v>238</v>
      </c>
      <c r="B66" s="304">
        <v>1370775.9200000002</v>
      </c>
      <c r="C66" s="304">
        <v>1215869.28</v>
      </c>
      <c r="D66" s="304">
        <v>8044710.29</v>
      </c>
      <c r="E66" s="304">
        <v>7394321.5300000003</v>
      </c>
      <c r="F66" s="305">
        <v>15926781.270000001</v>
      </c>
      <c r="G66" s="304">
        <v>14953866.18</v>
      </c>
    </row>
    <row r="67" spans="1:9" customFormat="1" ht="13.5" thickTop="1"/>
    <row r="68" spans="1:9" customFormat="1" ht="12.75"/>
    <row r="69" spans="1:9" customFormat="1" ht="12.75"/>
    <row r="70" spans="1:9" customFormat="1" ht="12.75"/>
    <row r="96" ht="15.2" customHeight="1"/>
  </sheetData>
  <pageMargins left="0.5" right="0.5" top="0.5" bottom="0.5" header="0.5" footer="0.25"/>
  <pageSetup paperSize="5" scale="85" orientation="portrait" r:id="rId1"/>
  <headerFooter>
    <oddFooter>&amp;L&amp;Z&amp;F, &amp;A
&amp;R&amp;"-,Bold"&amp;12 &amp;KFF00005</oddFooter>
  </headerFooter>
  <rowBreaks count="1" manualBreakCount="1">
    <brk id="53"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63"/>
  <sheetViews>
    <sheetView view="pageBreakPreview" zoomScaleNormal="100" zoomScaleSheetLayoutView="100" workbookViewId="0">
      <selection activeCell="K60" sqref="K60"/>
    </sheetView>
  </sheetViews>
  <sheetFormatPr defaultColWidth="9.140625" defaultRowHeight="15"/>
  <cols>
    <col min="1" max="1" width="9.42578125" style="135" customWidth="1"/>
    <col min="2" max="2" width="5.5703125" style="135" customWidth="1"/>
    <col min="3" max="3" width="8.85546875" style="135" customWidth="1"/>
    <col min="4" max="4" width="6.42578125" style="135" customWidth="1"/>
    <col min="5" max="5" width="11.42578125" style="135" bestFit="1" customWidth="1"/>
    <col min="6" max="6" width="12.42578125" style="135" customWidth="1"/>
    <col min="7" max="7" width="36.5703125" style="135" bestFit="1" customWidth="1"/>
    <col min="8" max="8" width="10.42578125" style="135" bestFit="1" customWidth="1"/>
    <col min="9" max="9" width="9.140625" style="135" bestFit="1" customWidth="1"/>
    <col min="10" max="10" width="9.5703125" style="135" customWidth="1"/>
    <col min="11" max="11" width="19.7109375" style="135" customWidth="1"/>
    <col min="12" max="12" width="21.140625" style="135" customWidth="1"/>
    <col min="13" max="16384" width="9.140625" style="135"/>
  </cols>
  <sheetData>
    <row r="1" spans="1:10">
      <c r="A1" s="150" t="s">
        <v>164</v>
      </c>
      <c r="B1"/>
      <c r="C1"/>
      <c r="D1"/>
      <c r="E1"/>
      <c r="F1"/>
      <c r="G1"/>
      <c r="H1"/>
      <c r="I1"/>
      <c r="J1"/>
    </row>
    <row r="2" spans="1:10">
      <c r="A2" s="150" t="s">
        <v>255</v>
      </c>
      <c r="B2"/>
      <c r="C2"/>
      <c r="D2"/>
      <c r="E2"/>
      <c r="F2"/>
      <c r="G2"/>
      <c r="H2"/>
      <c r="I2"/>
      <c r="J2"/>
    </row>
    <row r="3" spans="1:10">
      <c r="A3" s="151" t="s">
        <v>291</v>
      </c>
      <c r="B3"/>
      <c r="C3"/>
      <c r="D3"/>
      <c r="E3"/>
      <c r="F3"/>
      <c r="G3"/>
      <c r="H3"/>
      <c r="I3"/>
      <c r="J3"/>
    </row>
    <row r="4" spans="1:10">
      <c r="A4"/>
      <c r="B4"/>
      <c r="C4"/>
      <c r="D4"/>
      <c r="E4"/>
      <c r="F4"/>
      <c r="G4"/>
      <c r="H4"/>
      <c r="I4"/>
      <c r="J4"/>
    </row>
    <row r="5" spans="1:10">
      <c r="A5" s="152"/>
      <c r="B5" s="153" t="s">
        <v>240</v>
      </c>
      <c r="C5"/>
      <c r="D5"/>
      <c r="E5"/>
      <c r="F5"/>
      <c r="G5"/>
      <c r="H5"/>
      <c r="I5"/>
      <c r="J5"/>
    </row>
    <row r="6" spans="1:10">
      <c r="A6" s="154" t="s">
        <v>166</v>
      </c>
      <c r="B6" s="153" t="s">
        <v>167</v>
      </c>
      <c r="C6"/>
      <c r="D6"/>
      <c r="E6"/>
      <c r="F6"/>
      <c r="G6"/>
      <c r="H6"/>
      <c r="I6"/>
      <c r="J6"/>
    </row>
    <row r="7" spans="1:10">
      <c r="A7" s="154" t="s">
        <v>166</v>
      </c>
      <c r="B7" s="153" t="s">
        <v>292</v>
      </c>
      <c r="C7"/>
      <c r="D7"/>
      <c r="E7"/>
      <c r="F7"/>
      <c r="G7"/>
      <c r="H7"/>
      <c r="I7"/>
      <c r="J7"/>
    </row>
    <row r="8" spans="1:10">
      <c r="A8" s="154" t="s">
        <v>166</v>
      </c>
      <c r="B8" s="153" t="s">
        <v>241</v>
      </c>
      <c r="C8"/>
      <c r="D8"/>
      <c r="E8"/>
      <c r="F8"/>
      <c r="G8"/>
      <c r="H8"/>
      <c r="I8"/>
      <c r="J8"/>
    </row>
    <row r="9" spans="1:10">
      <c r="A9" s="154" t="s">
        <v>166</v>
      </c>
      <c r="B9" s="153" t="s">
        <v>278</v>
      </c>
      <c r="C9"/>
      <c r="D9"/>
      <c r="E9"/>
      <c r="F9"/>
      <c r="G9"/>
      <c r="H9"/>
      <c r="I9"/>
      <c r="J9"/>
    </row>
    <row r="10" spans="1:10">
      <c r="A10" s="153" t="s">
        <v>165</v>
      </c>
      <c r="B10"/>
      <c r="C10"/>
      <c r="D10"/>
      <c r="E10"/>
      <c r="F10"/>
      <c r="G10"/>
      <c r="H10"/>
      <c r="I10"/>
      <c r="J10"/>
    </row>
    <row r="11" spans="1:10">
      <c r="A11" s="155" t="s">
        <v>168</v>
      </c>
      <c r="B11" s="156" t="s">
        <v>169</v>
      </c>
      <c r="C11" s="156" t="s">
        <v>170</v>
      </c>
      <c r="D11" s="156" t="s">
        <v>171</v>
      </c>
      <c r="E11" s="155" t="s">
        <v>172</v>
      </c>
      <c r="F11" s="155" t="s">
        <v>173</v>
      </c>
      <c r="G11" s="155" t="s">
        <v>174</v>
      </c>
      <c r="H11" s="156" t="s">
        <v>175</v>
      </c>
      <c r="I11" s="156" t="s">
        <v>176</v>
      </c>
      <c r="J11" s="157" t="s">
        <v>140</v>
      </c>
    </row>
    <row r="12" spans="1:10">
      <c r="A12" s="158" t="s">
        <v>256</v>
      </c>
      <c r="B12" s="159" t="s">
        <v>242</v>
      </c>
      <c r="C12" s="159" t="s">
        <v>177</v>
      </c>
      <c r="D12" s="159" t="s">
        <v>178</v>
      </c>
      <c r="E12" s="158" t="s">
        <v>179</v>
      </c>
      <c r="F12" s="158" t="s">
        <v>180</v>
      </c>
      <c r="G12" s="158" t="s">
        <v>257</v>
      </c>
      <c r="H12" s="160">
        <v>38126.239999999998</v>
      </c>
      <c r="I12" s="160">
        <v>0</v>
      </c>
      <c r="J12" s="274">
        <v>38126.239999999998</v>
      </c>
    </row>
    <row r="13" spans="1:10">
      <c r="A13" s="158" t="s">
        <v>256</v>
      </c>
      <c r="B13" s="159" t="s">
        <v>242</v>
      </c>
      <c r="C13" s="159" t="s">
        <v>177</v>
      </c>
      <c r="D13" s="159" t="s">
        <v>181</v>
      </c>
      <c r="E13" s="158" t="s">
        <v>179</v>
      </c>
      <c r="F13" s="158" t="s">
        <v>180</v>
      </c>
      <c r="G13" s="158" t="s">
        <v>257</v>
      </c>
      <c r="H13" s="160">
        <v>35849.08</v>
      </c>
      <c r="I13" s="160">
        <v>0</v>
      </c>
      <c r="J13" s="274">
        <v>35849.08</v>
      </c>
    </row>
    <row r="14" spans="1:10">
      <c r="A14" s="158" t="s">
        <v>256</v>
      </c>
      <c r="B14" s="159" t="s">
        <v>242</v>
      </c>
      <c r="C14" s="159" t="s">
        <v>182</v>
      </c>
      <c r="D14" s="159" t="s">
        <v>178</v>
      </c>
      <c r="E14" s="158" t="s">
        <v>179</v>
      </c>
      <c r="F14" s="158" t="s">
        <v>180</v>
      </c>
      <c r="G14" s="158" t="s">
        <v>257</v>
      </c>
      <c r="H14" s="160">
        <v>0</v>
      </c>
      <c r="I14" s="160">
        <v>6454</v>
      </c>
      <c r="J14" s="274">
        <v>-6454</v>
      </c>
    </row>
    <row r="15" spans="1:10">
      <c r="A15" s="158" t="s">
        <v>256</v>
      </c>
      <c r="B15" s="159" t="s">
        <v>242</v>
      </c>
      <c r="C15" s="159" t="s">
        <v>182</v>
      </c>
      <c r="D15" s="159" t="s">
        <v>181</v>
      </c>
      <c r="E15" s="158" t="s">
        <v>179</v>
      </c>
      <c r="F15" s="158" t="s">
        <v>180</v>
      </c>
      <c r="G15" s="158" t="s">
        <v>257</v>
      </c>
      <c r="H15" s="160">
        <v>0</v>
      </c>
      <c r="I15" s="160">
        <v>8611.33</v>
      </c>
      <c r="J15" s="274">
        <v>-8611.33</v>
      </c>
    </row>
    <row r="16" spans="1:10">
      <c r="A16" s="158" t="s">
        <v>258</v>
      </c>
      <c r="B16" s="159" t="s">
        <v>242</v>
      </c>
      <c r="C16" s="159" t="s">
        <v>177</v>
      </c>
      <c r="D16" s="159" t="s">
        <v>178</v>
      </c>
      <c r="E16" s="158" t="s">
        <v>179</v>
      </c>
      <c r="F16" s="158" t="s">
        <v>180</v>
      </c>
      <c r="G16" s="158" t="s">
        <v>259</v>
      </c>
      <c r="H16" s="160">
        <v>38126.239999999998</v>
      </c>
      <c r="I16" s="160">
        <v>0</v>
      </c>
      <c r="J16" s="274">
        <v>38126.239999999998</v>
      </c>
    </row>
    <row r="17" spans="1:10">
      <c r="A17" s="158" t="s">
        <v>258</v>
      </c>
      <c r="B17" s="159" t="s">
        <v>242</v>
      </c>
      <c r="C17" s="159" t="s">
        <v>177</v>
      </c>
      <c r="D17" s="159" t="s">
        <v>181</v>
      </c>
      <c r="E17" s="158" t="s">
        <v>179</v>
      </c>
      <c r="F17" s="158" t="s">
        <v>180</v>
      </c>
      <c r="G17" s="158" t="s">
        <v>259</v>
      </c>
      <c r="H17" s="160">
        <v>35849.08</v>
      </c>
      <c r="I17" s="160">
        <v>0</v>
      </c>
      <c r="J17" s="274">
        <v>35849.08</v>
      </c>
    </row>
    <row r="18" spans="1:10">
      <c r="A18" s="158" t="s">
        <v>258</v>
      </c>
      <c r="B18" s="159" t="s">
        <v>242</v>
      </c>
      <c r="C18" s="159" t="s">
        <v>182</v>
      </c>
      <c r="D18" s="159" t="s">
        <v>178</v>
      </c>
      <c r="E18" s="158" t="s">
        <v>179</v>
      </c>
      <c r="F18" s="158" t="s">
        <v>180</v>
      </c>
      <c r="G18" s="158" t="s">
        <v>259</v>
      </c>
      <c r="H18" s="160">
        <v>0</v>
      </c>
      <c r="I18" s="160">
        <v>6454</v>
      </c>
      <c r="J18" s="274">
        <v>-6454</v>
      </c>
    </row>
    <row r="19" spans="1:10">
      <c r="A19" s="158" t="s">
        <v>258</v>
      </c>
      <c r="B19" s="159" t="s">
        <v>242</v>
      </c>
      <c r="C19" s="159" t="s">
        <v>182</v>
      </c>
      <c r="D19" s="159" t="s">
        <v>181</v>
      </c>
      <c r="E19" s="158" t="s">
        <v>179</v>
      </c>
      <c r="F19" s="158" t="s">
        <v>180</v>
      </c>
      <c r="G19" s="158" t="s">
        <v>259</v>
      </c>
      <c r="H19" s="160">
        <v>0</v>
      </c>
      <c r="I19" s="160">
        <v>8611.33</v>
      </c>
      <c r="J19" s="274">
        <v>-8611.33</v>
      </c>
    </row>
    <row r="20" spans="1:10">
      <c r="A20" s="158" t="s">
        <v>260</v>
      </c>
      <c r="B20" s="159" t="s">
        <v>242</v>
      </c>
      <c r="C20" s="159" t="s">
        <v>177</v>
      </c>
      <c r="D20" s="159" t="s">
        <v>178</v>
      </c>
      <c r="E20" s="158" t="s">
        <v>179</v>
      </c>
      <c r="F20" s="158" t="s">
        <v>180</v>
      </c>
      <c r="G20" s="158" t="s">
        <v>261</v>
      </c>
      <c r="H20" s="160">
        <v>38126.239999999998</v>
      </c>
      <c r="I20" s="160">
        <v>0</v>
      </c>
      <c r="J20" s="274">
        <v>38126.239999999998</v>
      </c>
    </row>
    <row r="21" spans="1:10">
      <c r="A21" s="158" t="s">
        <v>260</v>
      </c>
      <c r="B21" s="159" t="s">
        <v>242</v>
      </c>
      <c r="C21" s="159" t="s">
        <v>177</v>
      </c>
      <c r="D21" s="159" t="s">
        <v>181</v>
      </c>
      <c r="E21" s="158" t="s">
        <v>179</v>
      </c>
      <c r="F21" s="158" t="s">
        <v>180</v>
      </c>
      <c r="G21" s="158" t="s">
        <v>261</v>
      </c>
      <c r="H21" s="160">
        <v>35849.08</v>
      </c>
      <c r="I21" s="160">
        <v>0</v>
      </c>
      <c r="J21" s="274">
        <v>35849.08</v>
      </c>
    </row>
    <row r="22" spans="1:10">
      <c r="A22" s="158" t="s">
        <v>260</v>
      </c>
      <c r="B22" s="159" t="s">
        <v>242</v>
      </c>
      <c r="C22" s="159" t="s">
        <v>182</v>
      </c>
      <c r="D22" s="159" t="s">
        <v>178</v>
      </c>
      <c r="E22" s="158" t="s">
        <v>179</v>
      </c>
      <c r="F22" s="158" t="s">
        <v>180</v>
      </c>
      <c r="G22" s="158" t="s">
        <v>261</v>
      </c>
      <c r="H22" s="160">
        <v>0</v>
      </c>
      <c r="I22" s="160">
        <v>6454</v>
      </c>
      <c r="J22" s="274">
        <v>-6454</v>
      </c>
    </row>
    <row r="23" spans="1:10">
      <c r="A23" s="158" t="s">
        <v>260</v>
      </c>
      <c r="B23" s="159" t="s">
        <v>242</v>
      </c>
      <c r="C23" s="159" t="s">
        <v>182</v>
      </c>
      <c r="D23" s="159" t="s">
        <v>181</v>
      </c>
      <c r="E23" s="158" t="s">
        <v>179</v>
      </c>
      <c r="F23" s="158" t="s">
        <v>180</v>
      </c>
      <c r="G23" s="158" t="s">
        <v>261</v>
      </c>
      <c r="H23" s="160">
        <v>0</v>
      </c>
      <c r="I23" s="160">
        <v>8611.33</v>
      </c>
      <c r="J23" s="274">
        <v>-8611.33</v>
      </c>
    </row>
    <row r="24" spans="1:10">
      <c r="A24" s="158" t="s">
        <v>262</v>
      </c>
      <c r="B24" s="159" t="s">
        <v>242</v>
      </c>
      <c r="C24" s="159" t="s">
        <v>177</v>
      </c>
      <c r="D24" s="159" t="s">
        <v>178</v>
      </c>
      <c r="E24" s="158" t="s">
        <v>179</v>
      </c>
      <c r="F24" s="158" t="s">
        <v>180</v>
      </c>
      <c r="G24" s="158" t="s">
        <v>263</v>
      </c>
      <c r="H24" s="160">
        <v>38126.239999999998</v>
      </c>
      <c r="I24" s="160">
        <v>0</v>
      </c>
      <c r="J24" s="274">
        <v>38126.239999999998</v>
      </c>
    </row>
    <row r="25" spans="1:10">
      <c r="A25" s="158" t="s">
        <v>262</v>
      </c>
      <c r="B25" s="159" t="s">
        <v>242</v>
      </c>
      <c r="C25" s="159" t="s">
        <v>177</v>
      </c>
      <c r="D25" s="159" t="s">
        <v>181</v>
      </c>
      <c r="E25" s="158" t="s">
        <v>179</v>
      </c>
      <c r="F25" s="158" t="s">
        <v>180</v>
      </c>
      <c r="G25" s="158" t="s">
        <v>263</v>
      </c>
      <c r="H25" s="160">
        <v>35849.08</v>
      </c>
      <c r="I25" s="160">
        <v>0</v>
      </c>
      <c r="J25" s="274">
        <v>35849.08</v>
      </c>
    </row>
    <row r="26" spans="1:10">
      <c r="A26" s="158" t="s">
        <v>262</v>
      </c>
      <c r="B26" s="159" t="s">
        <v>242</v>
      </c>
      <c r="C26" s="159" t="s">
        <v>182</v>
      </c>
      <c r="D26" s="159" t="s">
        <v>178</v>
      </c>
      <c r="E26" s="158" t="s">
        <v>179</v>
      </c>
      <c r="F26" s="158" t="s">
        <v>180</v>
      </c>
      <c r="G26" s="158" t="s">
        <v>263</v>
      </c>
      <c r="H26" s="160">
        <v>0</v>
      </c>
      <c r="I26" s="160">
        <v>6454</v>
      </c>
      <c r="J26" s="274">
        <v>-6454</v>
      </c>
    </row>
    <row r="27" spans="1:10">
      <c r="A27" s="158" t="s">
        <v>262</v>
      </c>
      <c r="B27" s="159" t="s">
        <v>242</v>
      </c>
      <c r="C27" s="159" t="s">
        <v>182</v>
      </c>
      <c r="D27" s="159" t="s">
        <v>181</v>
      </c>
      <c r="E27" s="158" t="s">
        <v>179</v>
      </c>
      <c r="F27" s="158" t="s">
        <v>180</v>
      </c>
      <c r="G27" s="158" t="s">
        <v>263</v>
      </c>
      <c r="H27" s="160">
        <v>0</v>
      </c>
      <c r="I27" s="160">
        <v>8611.33</v>
      </c>
      <c r="J27" s="274">
        <v>-8611.33</v>
      </c>
    </row>
    <row r="28" spans="1:10">
      <c r="A28" s="158" t="s">
        <v>264</v>
      </c>
      <c r="B28" s="159" t="s">
        <v>242</v>
      </c>
      <c r="C28" s="159" t="s">
        <v>177</v>
      </c>
      <c r="D28" s="159" t="s">
        <v>178</v>
      </c>
      <c r="E28" s="158" t="s">
        <v>179</v>
      </c>
      <c r="F28" s="158" t="s">
        <v>180</v>
      </c>
      <c r="G28" s="158" t="s">
        <v>265</v>
      </c>
      <c r="H28" s="160">
        <v>38126.239999999998</v>
      </c>
      <c r="I28" s="160">
        <v>0</v>
      </c>
      <c r="J28" s="274">
        <v>38126.239999999998</v>
      </c>
    </row>
    <row r="29" spans="1:10">
      <c r="A29" s="158" t="s">
        <v>264</v>
      </c>
      <c r="B29" s="159" t="s">
        <v>242</v>
      </c>
      <c r="C29" s="159" t="s">
        <v>177</v>
      </c>
      <c r="D29" s="159" t="s">
        <v>181</v>
      </c>
      <c r="E29" s="158" t="s">
        <v>179</v>
      </c>
      <c r="F29" s="158" t="s">
        <v>180</v>
      </c>
      <c r="G29" s="158" t="s">
        <v>265</v>
      </c>
      <c r="H29" s="160">
        <v>35849.08</v>
      </c>
      <c r="I29" s="160">
        <v>0</v>
      </c>
      <c r="J29" s="274">
        <v>35849.08</v>
      </c>
    </row>
    <row r="30" spans="1:10">
      <c r="A30" s="158" t="s">
        <v>264</v>
      </c>
      <c r="B30" s="159" t="s">
        <v>242</v>
      </c>
      <c r="C30" s="159" t="s">
        <v>182</v>
      </c>
      <c r="D30" s="159" t="s">
        <v>178</v>
      </c>
      <c r="E30" s="158" t="s">
        <v>179</v>
      </c>
      <c r="F30" s="158" t="s">
        <v>180</v>
      </c>
      <c r="G30" s="158" t="s">
        <v>265</v>
      </c>
      <c r="H30" s="160">
        <v>0</v>
      </c>
      <c r="I30" s="160">
        <v>6454</v>
      </c>
      <c r="J30" s="274">
        <v>-6454</v>
      </c>
    </row>
    <row r="31" spans="1:10">
      <c r="A31" s="158" t="s">
        <v>264</v>
      </c>
      <c r="B31" s="159" t="s">
        <v>242</v>
      </c>
      <c r="C31" s="159" t="s">
        <v>182</v>
      </c>
      <c r="D31" s="159" t="s">
        <v>181</v>
      </c>
      <c r="E31" s="158" t="s">
        <v>179</v>
      </c>
      <c r="F31" s="158" t="s">
        <v>180</v>
      </c>
      <c r="G31" s="158" t="s">
        <v>265</v>
      </c>
      <c r="H31" s="160">
        <v>0</v>
      </c>
      <c r="I31" s="160">
        <v>8611.33</v>
      </c>
      <c r="J31" s="274">
        <v>-8611.33</v>
      </c>
    </row>
    <row r="32" spans="1:10">
      <c r="A32" s="158" t="s">
        <v>266</v>
      </c>
      <c r="B32" s="159" t="s">
        <v>242</v>
      </c>
      <c r="C32" s="159" t="s">
        <v>177</v>
      </c>
      <c r="D32" s="159" t="s">
        <v>178</v>
      </c>
      <c r="E32" s="158" t="s">
        <v>179</v>
      </c>
      <c r="F32" s="158" t="s">
        <v>180</v>
      </c>
      <c r="G32" s="158" t="s">
        <v>267</v>
      </c>
      <c r="H32" s="160">
        <v>38126.239999999998</v>
      </c>
      <c r="I32" s="160">
        <v>0</v>
      </c>
      <c r="J32" s="274">
        <v>38126.239999999998</v>
      </c>
    </row>
    <row r="33" spans="1:10">
      <c r="A33" s="158" t="s">
        <v>266</v>
      </c>
      <c r="B33" s="159" t="s">
        <v>242</v>
      </c>
      <c r="C33" s="159" t="s">
        <v>177</v>
      </c>
      <c r="D33" s="159" t="s">
        <v>181</v>
      </c>
      <c r="E33" s="158" t="s">
        <v>179</v>
      </c>
      <c r="F33" s="158" t="s">
        <v>180</v>
      </c>
      <c r="G33" s="158" t="s">
        <v>267</v>
      </c>
      <c r="H33" s="160">
        <v>35849.08</v>
      </c>
      <c r="I33" s="160">
        <v>0</v>
      </c>
      <c r="J33" s="274">
        <v>35849.08</v>
      </c>
    </row>
    <row r="34" spans="1:10">
      <c r="A34" s="158" t="s">
        <v>266</v>
      </c>
      <c r="B34" s="159" t="s">
        <v>242</v>
      </c>
      <c r="C34" s="159" t="s">
        <v>182</v>
      </c>
      <c r="D34" s="159" t="s">
        <v>178</v>
      </c>
      <c r="E34" s="158" t="s">
        <v>179</v>
      </c>
      <c r="F34" s="158" t="s">
        <v>180</v>
      </c>
      <c r="G34" s="158" t="s">
        <v>267</v>
      </c>
      <c r="H34" s="160">
        <v>0</v>
      </c>
      <c r="I34" s="160">
        <v>6454</v>
      </c>
      <c r="J34" s="274">
        <v>-6454</v>
      </c>
    </row>
    <row r="35" spans="1:10">
      <c r="A35" s="158" t="s">
        <v>266</v>
      </c>
      <c r="B35" s="159" t="s">
        <v>242</v>
      </c>
      <c r="C35" s="159" t="s">
        <v>182</v>
      </c>
      <c r="D35" s="159" t="s">
        <v>181</v>
      </c>
      <c r="E35" s="158" t="s">
        <v>179</v>
      </c>
      <c r="F35" s="158" t="s">
        <v>180</v>
      </c>
      <c r="G35" s="158" t="s">
        <v>267</v>
      </c>
      <c r="H35" s="160">
        <v>0</v>
      </c>
      <c r="I35" s="160">
        <v>8611.33</v>
      </c>
      <c r="J35" s="274">
        <v>-8611.33</v>
      </c>
    </row>
    <row r="36" spans="1:10">
      <c r="A36" s="158" t="s">
        <v>268</v>
      </c>
      <c r="B36" s="159" t="s">
        <v>242</v>
      </c>
      <c r="C36" s="159" t="s">
        <v>177</v>
      </c>
      <c r="D36" s="159" t="s">
        <v>178</v>
      </c>
      <c r="E36" s="158" t="s">
        <v>179</v>
      </c>
      <c r="F36" s="158" t="s">
        <v>180</v>
      </c>
      <c r="G36" s="158" t="s">
        <v>269</v>
      </c>
      <c r="H36" s="160">
        <v>28530</v>
      </c>
      <c r="I36" s="160">
        <v>0</v>
      </c>
      <c r="J36" s="274">
        <v>28530</v>
      </c>
    </row>
    <row r="37" spans="1:10">
      <c r="A37" s="158" t="s">
        <v>268</v>
      </c>
      <c r="B37" s="159" t="s">
        <v>242</v>
      </c>
      <c r="C37" s="159" t="s">
        <v>177</v>
      </c>
      <c r="D37" s="159" t="s">
        <v>181</v>
      </c>
      <c r="E37" s="158" t="s">
        <v>179</v>
      </c>
      <c r="F37" s="158" t="s">
        <v>180</v>
      </c>
      <c r="G37" s="158" t="s">
        <v>269</v>
      </c>
      <c r="H37" s="160">
        <v>55073.5</v>
      </c>
      <c r="I37" s="160">
        <v>0</v>
      </c>
      <c r="J37" s="274">
        <v>55073.5</v>
      </c>
    </row>
    <row r="38" spans="1:10">
      <c r="A38" s="158" t="s">
        <v>268</v>
      </c>
      <c r="B38" s="159" t="s">
        <v>242</v>
      </c>
      <c r="C38" s="159" t="s">
        <v>182</v>
      </c>
      <c r="D38" s="159" t="s">
        <v>178</v>
      </c>
      <c r="E38" s="158" t="s">
        <v>179</v>
      </c>
      <c r="F38" s="158" t="s">
        <v>180</v>
      </c>
      <c r="G38" s="158" t="s">
        <v>269</v>
      </c>
      <c r="H38" s="160">
        <v>0</v>
      </c>
      <c r="I38" s="160">
        <v>9878</v>
      </c>
      <c r="J38" s="274">
        <v>-9878</v>
      </c>
    </row>
    <row r="39" spans="1:10">
      <c r="A39" s="158" t="s">
        <v>268</v>
      </c>
      <c r="B39" s="159" t="s">
        <v>242</v>
      </c>
      <c r="C39" s="159" t="s">
        <v>182</v>
      </c>
      <c r="D39" s="159" t="s">
        <v>181</v>
      </c>
      <c r="E39" s="158" t="s">
        <v>179</v>
      </c>
      <c r="F39" s="158" t="s">
        <v>180</v>
      </c>
      <c r="G39" s="158" t="s">
        <v>269</v>
      </c>
      <c r="H39" s="160">
        <v>0</v>
      </c>
      <c r="I39" s="160">
        <v>18726.669999999998</v>
      </c>
      <c r="J39" s="274">
        <v>-18726.669999999998</v>
      </c>
    </row>
    <row r="40" spans="1:10">
      <c r="A40" s="158" t="s">
        <v>270</v>
      </c>
      <c r="B40" s="159" t="s">
        <v>242</v>
      </c>
      <c r="C40" s="159" t="s">
        <v>177</v>
      </c>
      <c r="D40" s="159" t="s">
        <v>178</v>
      </c>
      <c r="E40" s="158" t="s">
        <v>179</v>
      </c>
      <c r="F40" s="158" t="s">
        <v>180</v>
      </c>
      <c r="G40" s="158" t="s">
        <v>271</v>
      </c>
      <c r="H40" s="160">
        <v>28530</v>
      </c>
      <c r="I40" s="160">
        <v>0</v>
      </c>
      <c r="J40" s="274">
        <v>28530</v>
      </c>
    </row>
    <row r="41" spans="1:10">
      <c r="A41" s="158" t="s">
        <v>270</v>
      </c>
      <c r="B41" s="159" t="s">
        <v>242</v>
      </c>
      <c r="C41" s="159" t="s">
        <v>177</v>
      </c>
      <c r="D41" s="159" t="s">
        <v>181</v>
      </c>
      <c r="E41" s="158" t="s">
        <v>179</v>
      </c>
      <c r="F41" s="158" t="s">
        <v>180</v>
      </c>
      <c r="G41" s="158" t="s">
        <v>271</v>
      </c>
      <c r="H41" s="160">
        <v>55073.5</v>
      </c>
      <c r="I41" s="160">
        <v>0</v>
      </c>
      <c r="J41" s="274">
        <v>55073.5</v>
      </c>
    </row>
    <row r="42" spans="1:10">
      <c r="A42" s="158" t="s">
        <v>270</v>
      </c>
      <c r="B42" s="159" t="s">
        <v>242</v>
      </c>
      <c r="C42" s="159" t="s">
        <v>182</v>
      </c>
      <c r="D42" s="159" t="s">
        <v>178</v>
      </c>
      <c r="E42" s="158" t="s">
        <v>179</v>
      </c>
      <c r="F42" s="158" t="s">
        <v>180</v>
      </c>
      <c r="G42" s="158" t="s">
        <v>271</v>
      </c>
      <c r="H42" s="160">
        <v>0</v>
      </c>
      <c r="I42" s="160">
        <v>9878</v>
      </c>
      <c r="J42" s="274">
        <v>-9878</v>
      </c>
    </row>
    <row r="43" spans="1:10">
      <c r="A43" s="158" t="s">
        <v>270</v>
      </c>
      <c r="B43" s="159" t="s">
        <v>242</v>
      </c>
      <c r="C43" s="159" t="s">
        <v>182</v>
      </c>
      <c r="D43" s="159" t="s">
        <v>181</v>
      </c>
      <c r="E43" s="158" t="s">
        <v>179</v>
      </c>
      <c r="F43" s="158" t="s">
        <v>180</v>
      </c>
      <c r="G43" s="158" t="s">
        <v>271</v>
      </c>
      <c r="H43" s="160">
        <v>0</v>
      </c>
      <c r="I43" s="160">
        <v>18726.669999999998</v>
      </c>
      <c r="J43" s="274">
        <v>-18726.669999999998</v>
      </c>
    </row>
    <row r="44" spans="1:10">
      <c r="A44" s="158" t="s">
        <v>272</v>
      </c>
      <c r="B44" s="159" t="s">
        <v>242</v>
      </c>
      <c r="C44" s="159" t="s">
        <v>177</v>
      </c>
      <c r="D44" s="159" t="s">
        <v>178</v>
      </c>
      <c r="E44" s="158" t="s">
        <v>179</v>
      </c>
      <c r="F44" s="158" t="s">
        <v>180</v>
      </c>
      <c r="G44" s="158" t="s">
        <v>273</v>
      </c>
      <c r="H44" s="160">
        <v>28530</v>
      </c>
      <c r="I44" s="160">
        <v>0</v>
      </c>
      <c r="J44" s="274">
        <v>28530</v>
      </c>
    </row>
    <row r="45" spans="1:10">
      <c r="A45" s="158" t="s">
        <v>272</v>
      </c>
      <c r="B45" s="159" t="s">
        <v>242</v>
      </c>
      <c r="C45" s="159" t="s">
        <v>177</v>
      </c>
      <c r="D45" s="159" t="s">
        <v>181</v>
      </c>
      <c r="E45" s="158" t="s">
        <v>179</v>
      </c>
      <c r="F45" s="158" t="s">
        <v>180</v>
      </c>
      <c r="G45" s="158" t="s">
        <v>273</v>
      </c>
      <c r="H45" s="160">
        <v>55073.5</v>
      </c>
      <c r="I45" s="160">
        <v>0</v>
      </c>
      <c r="J45" s="274">
        <v>55073.5</v>
      </c>
    </row>
    <row r="46" spans="1:10">
      <c r="A46" s="158" t="s">
        <v>272</v>
      </c>
      <c r="B46" s="159" t="s">
        <v>242</v>
      </c>
      <c r="C46" s="159" t="s">
        <v>182</v>
      </c>
      <c r="D46" s="159" t="s">
        <v>178</v>
      </c>
      <c r="E46" s="158" t="s">
        <v>179</v>
      </c>
      <c r="F46" s="158" t="s">
        <v>180</v>
      </c>
      <c r="G46" s="158" t="s">
        <v>273</v>
      </c>
      <c r="H46" s="160">
        <v>0</v>
      </c>
      <c r="I46" s="160">
        <v>9878</v>
      </c>
      <c r="J46" s="274">
        <v>-9878</v>
      </c>
    </row>
    <row r="47" spans="1:10">
      <c r="A47" s="158" t="s">
        <v>272</v>
      </c>
      <c r="B47" s="159" t="s">
        <v>242</v>
      </c>
      <c r="C47" s="159" t="s">
        <v>182</v>
      </c>
      <c r="D47" s="159" t="s">
        <v>181</v>
      </c>
      <c r="E47" s="158" t="s">
        <v>179</v>
      </c>
      <c r="F47" s="158" t="s">
        <v>180</v>
      </c>
      <c r="G47" s="158" t="s">
        <v>273</v>
      </c>
      <c r="H47" s="160">
        <v>0</v>
      </c>
      <c r="I47" s="160">
        <v>18726.669999999998</v>
      </c>
      <c r="J47" s="274">
        <v>-18726.669999999998</v>
      </c>
    </row>
    <row r="48" spans="1:10">
      <c r="A48" s="158" t="s">
        <v>274</v>
      </c>
      <c r="B48" s="159" t="s">
        <v>242</v>
      </c>
      <c r="C48" s="159" t="s">
        <v>177</v>
      </c>
      <c r="D48" s="159" t="s">
        <v>178</v>
      </c>
      <c r="E48" s="158" t="s">
        <v>179</v>
      </c>
      <c r="F48" s="158" t="s">
        <v>180</v>
      </c>
      <c r="G48" s="158" t="s">
        <v>275</v>
      </c>
      <c r="H48" s="160">
        <v>28530</v>
      </c>
      <c r="I48" s="160">
        <v>0</v>
      </c>
      <c r="J48" s="274">
        <v>28530</v>
      </c>
    </row>
    <row r="49" spans="1:11">
      <c r="A49" s="158" t="s">
        <v>274</v>
      </c>
      <c r="B49" s="159" t="s">
        <v>242</v>
      </c>
      <c r="C49" s="159" t="s">
        <v>177</v>
      </c>
      <c r="D49" s="159" t="s">
        <v>181</v>
      </c>
      <c r="E49" s="158" t="s">
        <v>179</v>
      </c>
      <c r="F49" s="158" t="s">
        <v>180</v>
      </c>
      <c r="G49" s="158" t="s">
        <v>275</v>
      </c>
      <c r="H49" s="160">
        <v>55073.5</v>
      </c>
      <c r="I49" s="160">
        <v>0</v>
      </c>
      <c r="J49" s="274">
        <v>55073.5</v>
      </c>
    </row>
    <row r="50" spans="1:11">
      <c r="A50" s="158" t="s">
        <v>274</v>
      </c>
      <c r="B50" s="159" t="s">
        <v>242</v>
      </c>
      <c r="C50" s="159" t="s">
        <v>182</v>
      </c>
      <c r="D50" s="159" t="s">
        <v>178</v>
      </c>
      <c r="E50" s="158" t="s">
        <v>179</v>
      </c>
      <c r="F50" s="158" t="s">
        <v>180</v>
      </c>
      <c r="G50" s="158" t="s">
        <v>275</v>
      </c>
      <c r="H50" s="160">
        <v>0</v>
      </c>
      <c r="I50" s="160">
        <v>9878</v>
      </c>
      <c r="J50" s="274">
        <v>-9878</v>
      </c>
    </row>
    <row r="51" spans="1:11">
      <c r="A51" s="158" t="s">
        <v>274</v>
      </c>
      <c r="B51" s="159" t="s">
        <v>242</v>
      </c>
      <c r="C51" s="159" t="s">
        <v>182</v>
      </c>
      <c r="D51" s="159" t="s">
        <v>181</v>
      </c>
      <c r="E51" s="158" t="s">
        <v>179</v>
      </c>
      <c r="F51" s="158" t="s">
        <v>180</v>
      </c>
      <c r="G51" s="158" t="s">
        <v>275</v>
      </c>
      <c r="H51" s="160">
        <v>0</v>
      </c>
      <c r="I51" s="160">
        <v>18726.669999999998</v>
      </c>
      <c r="J51" s="274">
        <v>-18726.669999999998</v>
      </c>
    </row>
    <row r="52" spans="1:11">
      <c r="A52" s="158" t="s">
        <v>276</v>
      </c>
      <c r="B52" s="159" t="s">
        <v>242</v>
      </c>
      <c r="C52" s="159" t="s">
        <v>177</v>
      </c>
      <c r="D52" s="159" t="s">
        <v>178</v>
      </c>
      <c r="E52" s="158" t="s">
        <v>179</v>
      </c>
      <c r="F52" s="158" t="s">
        <v>180</v>
      </c>
      <c r="G52" s="158" t="s">
        <v>277</v>
      </c>
      <c r="H52" s="160">
        <v>28530</v>
      </c>
      <c r="I52" s="160">
        <v>0</v>
      </c>
      <c r="J52" s="274">
        <v>28530</v>
      </c>
    </row>
    <row r="53" spans="1:11">
      <c r="A53" s="158" t="s">
        <v>276</v>
      </c>
      <c r="B53" s="159" t="s">
        <v>242</v>
      </c>
      <c r="C53" s="159" t="s">
        <v>177</v>
      </c>
      <c r="D53" s="159" t="s">
        <v>181</v>
      </c>
      <c r="E53" s="158" t="s">
        <v>179</v>
      </c>
      <c r="F53" s="158" t="s">
        <v>180</v>
      </c>
      <c r="G53" s="158" t="s">
        <v>277</v>
      </c>
      <c r="H53" s="160">
        <v>55073.5</v>
      </c>
      <c r="I53" s="160">
        <v>0</v>
      </c>
      <c r="J53" s="274">
        <v>55073.5</v>
      </c>
    </row>
    <row r="54" spans="1:11">
      <c r="A54" s="158" t="s">
        <v>276</v>
      </c>
      <c r="B54" s="159" t="s">
        <v>242</v>
      </c>
      <c r="C54" s="159" t="s">
        <v>182</v>
      </c>
      <c r="D54" s="159" t="s">
        <v>178</v>
      </c>
      <c r="E54" s="158" t="s">
        <v>179</v>
      </c>
      <c r="F54" s="158" t="s">
        <v>180</v>
      </c>
      <c r="G54" s="158" t="s">
        <v>277</v>
      </c>
      <c r="H54" s="160">
        <v>0</v>
      </c>
      <c r="I54" s="160">
        <v>9878</v>
      </c>
      <c r="J54" s="274">
        <v>-9878</v>
      </c>
    </row>
    <row r="55" spans="1:11">
      <c r="A55" s="158" t="s">
        <v>276</v>
      </c>
      <c r="B55" s="159" t="s">
        <v>242</v>
      </c>
      <c r="C55" s="159" t="s">
        <v>182</v>
      </c>
      <c r="D55" s="159" t="s">
        <v>181</v>
      </c>
      <c r="E55" s="158" t="s">
        <v>179</v>
      </c>
      <c r="F55" s="158" t="s">
        <v>180</v>
      </c>
      <c r="G55" s="158" t="s">
        <v>277</v>
      </c>
      <c r="H55" s="160">
        <v>0</v>
      </c>
      <c r="I55" s="160">
        <v>18726.669999999998</v>
      </c>
      <c r="J55" s="274">
        <v>-18726.669999999998</v>
      </c>
    </row>
    <row r="56" spans="1:11">
      <c r="A56" s="158" t="s">
        <v>293</v>
      </c>
      <c r="B56" s="159" t="s">
        <v>242</v>
      </c>
      <c r="C56" s="159" t="s">
        <v>177</v>
      </c>
      <c r="D56" s="159" t="s">
        <v>178</v>
      </c>
      <c r="E56" s="158" t="s">
        <v>179</v>
      </c>
      <c r="F56" s="158" t="s">
        <v>180</v>
      </c>
      <c r="G56" s="158" t="s">
        <v>294</v>
      </c>
      <c r="H56" s="160">
        <v>28530</v>
      </c>
      <c r="I56" s="160">
        <v>0</v>
      </c>
      <c r="J56" s="274">
        <v>28530</v>
      </c>
    </row>
    <row r="57" spans="1:11">
      <c r="A57" s="158" t="s">
        <v>293</v>
      </c>
      <c r="B57" s="159" t="s">
        <v>242</v>
      </c>
      <c r="C57" s="159" t="s">
        <v>177</v>
      </c>
      <c r="D57" s="159" t="s">
        <v>181</v>
      </c>
      <c r="E57" s="158" t="s">
        <v>179</v>
      </c>
      <c r="F57" s="158" t="s">
        <v>180</v>
      </c>
      <c r="G57" s="158" t="s">
        <v>294</v>
      </c>
      <c r="H57" s="160">
        <v>55073.5</v>
      </c>
      <c r="I57" s="160">
        <v>0</v>
      </c>
      <c r="J57" s="274">
        <v>55073.5</v>
      </c>
    </row>
    <row r="58" spans="1:11">
      <c r="A58" s="158" t="s">
        <v>293</v>
      </c>
      <c r="B58" s="159" t="s">
        <v>242</v>
      </c>
      <c r="C58" s="159" t="s">
        <v>182</v>
      </c>
      <c r="D58" s="159" t="s">
        <v>178</v>
      </c>
      <c r="E58" s="158" t="s">
        <v>179</v>
      </c>
      <c r="F58" s="158" t="s">
        <v>180</v>
      </c>
      <c r="G58" s="158" t="s">
        <v>294</v>
      </c>
      <c r="H58" s="160">
        <v>0</v>
      </c>
      <c r="I58" s="160">
        <v>9878</v>
      </c>
      <c r="J58" s="274">
        <v>-9878</v>
      </c>
    </row>
    <row r="59" spans="1:11">
      <c r="A59" s="158" t="s">
        <v>293</v>
      </c>
      <c r="B59" s="159" t="s">
        <v>242</v>
      </c>
      <c r="C59" s="159" t="s">
        <v>182</v>
      </c>
      <c r="D59" s="159" t="s">
        <v>181</v>
      </c>
      <c r="E59" s="158" t="s">
        <v>179</v>
      </c>
      <c r="F59" s="158" t="s">
        <v>180</v>
      </c>
      <c r="G59" s="158" t="s">
        <v>294</v>
      </c>
      <c r="H59" s="160">
        <v>0</v>
      </c>
      <c r="I59" s="160">
        <v>18726.669999999998</v>
      </c>
      <c r="J59" s="274">
        <v>-18726.669999999998</v>
      </c>
    </row>
    <row r="60" spans="1:11" ht="25.5">
      <c r="A60" s="162" t="s">
        <v>243</v>
      </c>
      <c r="B60" s="161"/>
      <c r="C60" s="161"/>
      <c r="D60" s="161"/>
      <c r="E60" s="161"/>
      <c r="F60" s="161"/>
      <c r="G60" s="161"/>
      <c r="H60" s="163">
        <v>945472.92</v>
      </c>
      <c r="I60" s="163">
        <v>262020</v>
      </c>
      <c r="J60" s="275">
        <v>683452.92</v>
      </c>
      <c r="K60" s="195" t="s">
        <v>244</v>
      </c>
    </row>
    <row r="61" spans="1:11">
      <c r="A61" s="152" t="s">
        <v>165</v>
      </c>
      <c r="B61"/>
      <c r="C61"/>
      <c r="D61"/>
      <c r="E61"/>
      <c r="F61"/>
      <c r="G61"/>
      <c r="H61"/>
      <c r="I61"/>
      <c r="J61"/>
    </row>
    <row r="62" spans="1:11">
      <c r="A62" s="276" t="s">
        <v>183</v>
      </c>
      <c r="B62" s="276"/>
      <c r="C62" s="276"/>
      <c r="D62" s="276"/>
      <c r="E62" s="276"/>
      <c r="F62" s="276"/>
      <c r="G62" s="276"/>
      <c r="H62" s="276"/>
      <c r="I62" s="276"/>
      <c r="J62" s="276"/>
    </row>
    <row r="63" spans="1:11">
      <c r="A63" s="276"/>
      <c r="B63" s="276"/>
      <c r="C63" s="276"/>
      <c r="D63" s="276"/>
      <c r="E63" s="276"/>
      <c r="F63" s="276"/>
      <c r="G63" s="276"/>
      <c r="H63" s="276"/>
      <c r="I63" s="276"/>
      <c r="J63" s="276"/>
    </row>
  </sheetData>
  <hyperlinks>
    <hyperlink ref="K60" location="'2 Pension Adjustment'!F10" display="a; Agrees to: 2  Pension Adjustment" xr:uid="{EB6C79D9-473F-481F-B060-061E27CDCCEC}"/>
  </hyperlinks>
  <pageMargins left="0.5" right="0.5" top="0.5" bottom="0.5" header="0.5" footer="0.25"/>
  <pageSetup scale="69" orientation="portrait" r:id="rId1"/>
  <headerFooter>
    <oddFooter>&amp;L&amp;12&amp;F
&amp;A tab&amp;R&amp;"Arial,Bold"&amp;12 &amp;KFF00006</oddFooter>
  </headerFooter>
</worksheet>
</file>

<file path=docMetadata/LabelInfo.xml><?xml version="1.0" encoding="utf-8"?>
<clbl:labelList xmlns:clbl="http://schemas.microsoft.com/office/2020/mipLabelMetadata">
  <clbl:label id="{4ee02f04-be22-4396-a59f-8c217de79675}" enabled="1" method="Standard" siteId="{04339cb4-c4c5-4d63-b960-759c4de7f4e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1. Pro Forma</vt:lpstr>
      <vt:lpstr>2 Pension Adjustment</vt:lpstr>
      <vt:lpstr>3 Pension Actuary Report</vt:lpstr>
      <vt:lpstr>4 Payroll Adjmt</vt:lpstr>
      <vt:lpstr>4.1 Payroll Proforma</vt:lpstr>
      <vt:lpstr>4.2 Alloc Worksheet 2021-06</vt:lpstr>
      <vt:lpstr>4.3 A&amp;G Alloc</vt:lpstr>
      <vt:lpstr>5 Total PR</vt:lpstr>
      <vt:lpstr>6 TY Pension Expense </vt:lpstr>
      <vt:lpstr>'1. Pro Forma'!Print_Area</vt:lpstr>
      <vt:lpstr>'2 Pension Adjustment'!Print_Area</vt:lpstr>
      <vt:lpstr>'3 Pension Actuary Report'!Print_Area</vt:lpstr>
      <vt:lpstr>'4 Payroll Adjmt'!Print_Area</vt:lpstr>
      <vt:lpstr>'4.1 Payroll Proforma'!Print_Area</vt:lpstr>
      <vt:lpstr>'4.2 Alloc Worksheet 2021-06'!Print_Area</vt:lpstr>
      <vt:lpstr>'4.3 A&amp;G Alloc'!Print_Area</vt:lpstr>
      <vt:lpstr>'5 Total PR'!Print_Titles</vt:lpstr>
    </vt:vector>
  </TitlesOfParts>
  <Company>Tucson Electric Power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 Joyce</dc:creator>
  <cp:lastModifiedBy>Jacobo, Andrea</cp:lastModifiedBy>
  <cp:lastPrinted>2026-07-14T21:35:27Z</cp:lastPrinted>
  <dcterms:created xsi:type="dcterms:W3CDTF">2004-05-18T23:37:33Z</dcterms:created>
  <dcterms:modified xsi:type="dcterms:W3CDTF">2026-09-01T20:26:19Z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